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5"/>
  <workbookPr/>
  <mc:AlternateContent xmlns:mc="http://schemas.openxmlformats.org/markup-compatibility/2006">
    <mc:Choice Requires="x15">
      <x15ac:absPath xmlns:x15ac="http://schemas.microsoft.com/office/spreadsheetml/2010/11/ac" url="https://fcces-my.sharepoint.com/personal/richard_jati_smvak_cz/Documents/Desktop/Aktualizovaná PD MVE Bludovice/Finální rozpočet 2024 od p. Tomka/Finální úprava výkazu výměr od Luboše/"/>
    </mc:Choice>
  </mc:AlternateContent>
  <xr:revisionPtr revIDLastSave="56" documentId="13_ncr:1_{EDD7B745-BD8E-4169-ACB7-9B3BF48AA675}" xr6:coauthVersionLast="47" xr6:coauthVersionMax="47" xr10:uidLastSave="{941FF23E-C304-4C3E-AF8E-508E27FE8788}"/>
  <bookViews>
    <workbookView xWindow="-120" yWindow="-120" windowWidth="29040" windowHeight="15720" tabRatio="869" firstSheet="1" xr2:uid="{00000000-000D-0000-FFFF-FFFF00000000}"/>
  </bookViews>
  <sheets>
    <sheet name="Rekapitulace stavby" sheetId="1" r:id="rId1"/>
    <sheet name="D.1.1 - Rekonstrukce přít..." sheetId="2" r:id="rId2"/>
    <sheet name="D.1.2 - Rekonstrukce přít..." sheetId="3" r:id="rId3"/>
    <sheet name="D.1.3 - Rekonstrukce přít..." sheetId="4" r:id="rId4"/>
    <sheet name="D.2.1 - MVE VDJ Bludovice..." sheetId="5" r:id="rId5"/>
    <sheet name="D.2.2 - MVE VDJ Bludovice..." sheetId="6" r:id="rId6"/>
    <sheet name="VON 1 - Vedlejší rozpočto..." sheetId="7" r:id="rId7"/>
    <sheet name="VON 2 - Ostatní rozpočtov..." sheetId="8" r:id="rId8"/>
    <sheet name="D.1.1 - Rekonstrukce přít..._01" sheetId="9" r:id="rId9"/>
    <sheet name="D.1.2 - Rekonstrukce přít..._01" sheetId="10" r:id="rId10"/>
    <sheet name="D.1.3 - Rekonstrukce přít..._01" sheetId="11" r:id="rId11"/>
    <sheet name="D.1.2_Strojní způsobilé" sheetId="12" r:id="rId12"/>
    <sheet name="D.1.2_Strojní nezpůsobilé" sheetId="13" r:id="rId13"/>
    <sheet name="D.1.3.1_Silnoproud nezpůsobilé" sheetId="14" r:id="rId14"/>
    <sheet name="D.1.3.2_Mo a MAR způsobilé" sheetId="15" r:id="rId15"/>
    <sheet name="D.1.3.2_Mo a MAR nezpůsobilé" sheetId="16" r:id="rId16"/>
    <sheet name="D.1.3.3_Telemetrie způsobilé" sheetId="17" r:id="rId17"/>
    <sheet name="D.2.1_Strojní způsobilé" sheetId="18" r:id="rId18"/>
    <sheet name="D.2.2_Elektro způsobilé" sheetId="19" r:id="rId19"/>
  </sheets>
  <definedNames>
    <definedName name="_xlnm._FilterDatabase" localSheetId="1" hidden="1">'D.1.1 - Rekonstrukce přít...'!$C$130:$K$310</definedName>
    <definedName name="_xlnm._FilterDatabase" localSheetId="8" hidden="1">'D.1.1 - Rekonstrukce přít..._01'!$C$134:$K$355</definedName>
    <definedName name="_xlnm._FilterDatabase" localSheetId="2" hidden="1">'D.1.2 - Rekonstrukce přít...'!$C$121:$K$125</definedName>
    <definedName name="_xlnm._FilterDatabase" localSheetId="9" hidden="1">'D.1.2 - Rekonstrukce přít..._01'!$C$121:$K$125</definedName>
    <definedName name="_xlnm._FilterDatabase" localSheetId="3" hidden="1">'D.1.3 - Rekonstrukce přít...'!$C$121:$K$126</definedName>
    <definedName name="_xlnm._FilterDatabase" localSheetId="10" hidden="1">'D.1.3 - Rekonstrukce přít..._01'!$C$121:$K$126</definedName>
    <definedName name="_xlnm._FilterDatabase" localSheetId="4" hidden="1">'D.2.1 - MVE VDJ Bludovice...'!$C$121:$K$125</definedName>
    <definedName name="_xlnm._FilterDatabase" localSheetId="5" hidden="1">'D.2.2 - MVE VDJ Bludovice...'!$C$121:$K$125</definedName>
    <definedName name="_xlnm._FilterDatabase" localSheetId="6" hidden="1">'VON 1 - Vedlejší rozpočto...'!$C$121:$K$129</definedName>
    <definedName name="_xlnm._FilterDatabase" localSheetId="7" hidden="1">'VON 2 - Ostatní rozpočtov...'!$C$121:$K$131</definedName>
    <definedName name="_xlnm.Print_Titles" localSheetId="1">'D.1.1 - Rekonstrukce přít...'!$130:$130</definedName>
    <definedName name="_xlnm.Print_Titles" localSheetId="8">'D.1.1 - Rekonstrukce přít..._01'!$134:$134</definedName>
    <definedName name="_xlnm.Print_Titles" localSheetId="2">'D.1.2 - Rekonstrukce přít...'!$121:$121</definedName>
    <definedName name="_xlnm.Print_Titles" localSheetId="9">'D.1.2 - Rekonstrukce přít..._01'!$121:$121</definedName>
    <definedName name="_xlnm.Print_Titles" localSheetId="12">'D.1.2_Strojní nezpůsobilé'!$1:$6</definedName>
    <definedName name="_xlnm.Print_Titles" localSheetId="11">'D.1.2_Strojní způsobilé'!$1:$6</definedName>
    <definedName name="_xlnm.Print_Titles" localSheetId="3">'D.1.3 - Rekonstrukce přít...'!$121:$121</definedName>
    <definedName name="_xlnm.Print_Titles" localSheetId="10">'D.1.3 - Rekonstrukce přít..._01'!$121:$121</definedName>
    <definedName name="_xlnm.Print_Titles" localSheetId="13">'D.1.3.1_Silnoproud nezpůsobilé'!$1:$1</definedName>
    <definedName name="_xlnm.Print_Titles" localSheetId="15">'D.1.3.2_Mo a MAR nezpůsobilé'!$1:$1</definedName>
    <definedName name="_xlnm.Print_Titles" localSheetId="14">'D.1.3.2_Mo a MAR způsobilé'!$1:$1</definedName>
    <definedName name="_xlnm.Print_Titles" localSheetId="16">'D.1.3.3_Telemetrie způsobilé'!$1:$1</definedName>
    <definedName name="_xlnm.Print_Titles" localSheetId="4">'D.2.1 - MVE VDJ Bludovice...'!$121:$121</definedName>
    <definedName name="_xlnm.Print_Titles" localSheetId="17">'D.2.1_Strojní způsobilé'!$1:$6</definedName>
    <definedName name="_xlnm.Print_Titles" localSheetId="5">'D.2.2 - MVE VDJ Bludovice...'!$121:$121</definedName>
    <definedName name="_xlnm.Print_Titles" localSheetId="18">'D.2.2_Elektro způsobilé'!$1:$1</definedName>
    <definedName name="_xlnm.Print_Titles" localSheetId="0">'Rekapitulace stavby'!$92:$92</definedName>
    <definedName name="_xlnm.Print_Titles" localSheetId="6">'VON 1 - Vedlejší rozpočto...'!$121:$121</definedName>
    <definedName name="_xlnm.Print_Titles" localSheetId="7">'VON 2 - Ostatní rozpočtov...'!$121:$121</definedName>
    <definedName name="_xlnm.Print_Area" localSheetId="1">'D.1.1 - Rekonstrukce přít...'!$C$4:$J$76,'D.1.1 - Rekonstrukce přít...'!$C$82:$J$110,'D.1.1 - Rekonstrukce přít...'!$C$116:$J$310</definedName>
    <definedName name="_xlnm.Print_Area" localSheetId="8">'D.1.1 - Rekonstrukce přít..._01'!$C$4:$J$76,'D.1.1 - Rekonstrukce přít..._01'!$C$82:$J$114,'D.1.1 - Rekonstrukce přít..._01'!$C$120:$J$355</definedName>
    <definedName name="_xlnm.Print_Area" localSheetId="2">'D.1.2 - Rekonstrukce přít...'!$C$4:$J$76,'D.1.2 - Rekonstrukce přít...'!$C$82:$J$101,'D.1.2 - Rekonstrukce přít...'!$C$107:$J$125</definedName>
    <definedName name="_xlnm.Print_Area" localSheetId="9">'D.1.2 - Rekonstrukce přít..._01'!$C$4:$J$76,'D.1.2 - Rekonstrukce přít..._01'!$C$82:$J$101,'D.1.2 - Rekonstrukce přít..._01'!$C$107:$J$125</definedName>
    <definedName name="_xlnm.Print_Area" localSheetId="3">'D.1.3 - Rekonstrukce přít...'!$C$4:$J$76,'D.1.3 - Rekonstrukce přít...'!$C$82:$J$101,'D.1.3 - Rekonstrukce přít...'!$C$107:$J$126</definedName>
    <definedName name="_xlnm.Print_Area" localSheetId="10">'D.1.3 - Rekonstrukce přít..._01'!$C$4:$J$76,'D.1.3 - Rekonstrukce přít..._01'!$C$82:$J$101,'D.1.3 - Rekonstrukce přít..._01'!$C$107:$J$126</definedName>
    <definedName name="_xlnm.Print_Area" localSheetId="4">'D.2.1 - MVE VDJ Bludovice...'!$C$4:$J$76,'D.2.1 - MVE VDJ Bludovice...'!$C$82:$J$101,'D.2.1 - MVE VDJ Bludovice...'!$C$107:$J$125</definedName>
    <definedName name="_xlnm.Print_Area" localSheetId="5">'D.2.2 - MVE VDJ Bludovice...'!$C$4:$J$76,'D.2.2 - MVE VDJ Bludovice...'!$C$82:$J$101,'D.2.2 - MVE VDJ Bludovice...'!$C$107:$J$125</definedName>
    <definedName name="_xlnm.Print_Area" localSheetId="0">'Rekapitulace stavby'!$D$4:$AO$76,'Rekapitulace stavby'!$C$82:$AQ$107</definedName>
    <definedName name="_xlnm.Print_Area" localSheetId="6">'VON 1 - Vedlejší rozpočto...'!$C$4:$J$76,'VON 1 - Vedlejší rozpočto...'!$C$82:$J$101,'VON 1 - Vedlejší rozpočto...'!$C$107:$J$129</definedName>
    <definedName name="_xlnm.Print_Area" localSheetId="7">'VON 2 - Ostatní rozpočtov...'!$C$4:$J$76,'VON 2 - Ostatní rozpočtov...'!$C$82:$J$101,'VON 2 - Ostatní rozpočtov...'!$C$107:$J$131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6" i="11" l="1"/>
  <c r="H36" i="19"/>
  <c r="H35" i="19"/>
  <c r="H34" i="19"/>
  <c r="H33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H20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H4" i="19"/>
  <c r="H3" i="19"/>
  <c r="H2" i="19"/>
  <c r="F83" i="18"/>
  <c r="F81" i="18"/>
  <c r="F80" i="18"/>
  <c r="F79" i="18"/>
  <c r="F77" i="18"/>
  <c r="F76" i="18"/>
  <c r="F75" i="18"/>
  <c r="F74" i="18"/>
  <c r="F73" i="18"/>
  <c r="F72" i="18"/>
  <c r="F71" i="18"/>
  <c r="F70" i="18"/>
  <c r="F69" i="18"/>
  <c r="F68" i="18"/>
  <c r="F67" i="18"/>
  <c r="F66" i="18"/>
  <c r="F65" i="18"/>
  <c r="F64" i="18"/>
  <c r="F63" i="18"/>
  <c r="F62" i="18"/>
  <c r="F61" i="18"/>
  <c r="F60" i="18"/>
  <c r="F59" i="18"/>
  <c r="F58" i="18"/>
  <c r="F57" i="18"/>
  <c r="F56" i="18"/>
  <c r="F55" i="18"/>
  <c r="F54" i="18"/>
  <c r="F53" i="18"/>
  <c r="F52" i="18"/>
  <c r="F51" i="18"/>
  <c r="F50" i="18"/>
  <c r="F49" i="18"/>
  <c r="F48" i="18"/>
  <c r="F47" i="18"/>
  <c r="F46" i="18"/>
  <c r="F45" i="18"/>
  <c r="F44" i="18"/>
  <c r="F43" i="18"/>
  <c r="F42" i="18"/>
  <c r="F41" i="18"/>
  <c r="F40" i="18"/>
  <c r="F39" i="18"/>
  <c r="F38" i="18"/>
  <c r="F37" i="18"/>
  <c r="F36" i="18"/>
  <c r="F35" i="18"/>
  <c r="F34" i="18"/>
  <c r="F33" i="18"/>
  <c r="F32" i="18"/>
  <c r="F31" i="18"/>
  <c r="F30" i="18"/>
  <c r="F27" i="18"/>
  <c r="F26" i="18"/>
  <c r="F25" i="18"/>
  <c r="F24" i="18"/>
  <c r="F23" i="18"/>
  <c r="F14" i="18"/>
  <c r="F13" i="18"/>
  <c r="F12" i="18"/>
  <c r="F10" i="18"/>
  <c r="F9" i="18"/>
  <c r="F8" i="18"/>
  <c r="H96" i="17"/>
  <c r="I96" i="17" s="1"/>
  <c r="H95" i="17"/>
  <c r="I95" i="17" s="1"/>
  <c r="H94" i="17"/>
  <c r="I94" i="17" s="1"/>
  <c r="H93" i="17"/>
  <c r="I93" i="17" s="1"/>
  <c r="I89" i="17"/>
  <c r="H88" i="17"/>
  <c r="H87" i="17"/>
  <c r="I87" i="17" s="1"/>
  <c r="I88" i="17" s="1"/>
  <c r="H83" i="17"/>
  <c r="I83" i="17" s="1"/>
  <c r="H82" i="17"/>
  <c r="I82" i="17" s="1"/>
  <c r="H81" i="17"/>
  <c r="I81" i="17" s="1"/>
  <c r="H80" i="17"/>
  <c r="I80" i="17" s="1"/>
  <c r="H79" i="17"/>
  <c r="I79" i="17" s="1"/>
  <c r="H78" i="17"/>
  <c r="I78" i="17" s="1"/>
  <c r="H74" i="17"/>
  <c r="I74" i="17" s="1"/>
  <c r="H73" i="17"/>
  <c r="I73" i="17" s="1"/>
  <c r="H69" i="17"/>
  <c r="I69" i="17" s="1"/>
  <c r="I70" i="17" s="1"/>
  <c r="H66" i="17"/>
  <c r="H65" i="17"/>
  <c r="I65" i="17" s="1"/>
  <c r="I66" i="17" s="1"/>
  <c r="H61" i="17"/>
  <c r="E61" i="17"/>
  <c r="H60" i="17"/>
  <c r="E60" i="17"/>
  <c r="H59" i="17"/>
  <c r="E59" i="17"/>
  <c r="I59" i="17" s="1"/>
  <c r="H58" i="17"/>
  <c r="E58" i="17"/>
  <c r="H57" i="17"/>
  <c r="E57" i="17"/>
  <c r="I57" i="17" s="1"/>
  <c r="H56" i="17"/>
  <c r="E56" i="17"/>
  <c r="H55" i="17"/>
  <c r="E55" i="17"/>
  <c r="I55" i="17" s="1"/>
  <c r="H54" i="17"/>
  <c r="I54" i="17" s="1"/>
  <c r="E54" i="17"/>
  <c r="H53" i="17"/>
  <c r="E53" i="17"/>
  <c r="H52" i="17"/>
  <c r="E52" i="17"/>
  <c r="I52" i="17" s="1"/>
  <c r="H51" i="17"/>
  <c r="E51" i="17"/>
  <c r="I51" i="17" s="1"/>
  <c r="H50" i="17"/>
  <c r="E50" i="17"/>
  <c r="I44" i="17"/>
  <c r="E44" i="17"/>
  <c r="E43" i="17"/>
  <c r="E45" i="17" s="1"/>
  <c r="H37" i="17"/>
  <c r="E37" i="17"/>
  <c r="H36" i="17"/>
  <c r="E36" i="17"/>
  <c r="I35" i="17"/>
  <c r="H35" i="17"/>
  <c r="E35" i="17"/>
  <c r="H34" i="17"/>
  <c r="E34" i="17"/>
  <c r="H33" i="17"/>
  <c r="E33" i="17"/>
  <c r="I33" i="17" s="1"/>
  <c r="H32" i="17"/>
  <c r="E32" i="17"/>
  <c r="I32" i="17" s="1"/>
  <c r="H31" i="17"/>
  <c r="E31" i="17"/>
  <c r="I31" i="17" s="1"/>
  <c r="H30" i="17"/>
  <c r="I30" i="17" s="1"/>
  <c r="E30" i="17"/>
  <c r="H29" i="17"/>
  <c r="E29" i="17"/>
  <c r="H28" i="17"/>
  <c r="E28" i="17"/>
  <c r="H27" i="17"/>
  <c r="E27" i="17"/>
  <c r="I27" i="17" s="1"/>
  <c r="H26" i="17"/>
  <c r="E26" i="17"/>
  <c r="H25" i="17"/>
  <c r="E25" i="17"/>
  <c r="I25" i="17" s="1"/>
  <c r="H24" i="17"/>
  <c r="E24" i="17"/>
  <c r="H23" i="17"/>
  <c r="E23" i="17"/>
  <c r="I23" i="17" s="1"/>
  <c r="H22" i="17"/>
  <c r="I22" i="17" s="1"/>
  <c r="E22" i="17"/>
  <c r="H21" i="17"/>
  <c r="E21" i="17"/>
  <c r="H20" i="17"/>
  <c r="E20" i="17"/>
  <c r="I20" i="17" s="1"/>
  <c r="H19" i="17"/>
  <c r="E19" i="17"/>
  <c r="I19" i="17" s="1"/>
  <c r="H18" i="17"/>
  <c r="E18" i="17"/>
  <c r="H17" i="17"/>
  <c r="E17" i="17"/>
  <c r="H16" i="17"/>
  <c r="E16" i="17"/>
  <c r="H12" i="17"/>
  <c r="E12" i="17"/>
  <c r="H11" i="17"/>
  <c r="E11" i="17"/>
  <c r="I11" i="17" s="1"/>
  <c r="H10" i="17"/>
  <c r="E10" i="17"/>
  <c r="I10" i="17" s="1"/>
  <c r="H9" i="17"/>
  <c r="E9" i="17"/>
  <c r="I9" i="17" s="1"/>
  <c r="H8" i="17"/>
  <c r="I8" i="17" s="1"/>
  <c r="E8" i="17"/>
  <c r="H7" i="17"/>
  <c r="E7" i="17"/>
  <c r="H6" i="17"/>
  <c r="E6" i="17"/>
  <c r="I6" i="17" s="1"/>
  <c r="H5" i="17"/>
  <c r="E5" i="17"/>
  <c r="I5" i="17" s="1"/>
  <c r="H4" i="17"/>
  <c r="E4" i="17"/>
  <c r="H7" i="16"/>
  <c r="H6" i="16"/>
  <c r="H5" i="16"/>
  <c r="H4" i="16"/>
  <c r="H3" i="16"/>
  <c r="H2" i="16"/>
  <c r="H98" i="15"/>
  <c r="H97" i="15"/>
  <c r="H96" i="15"/>
  <c r="H95" i="15"/>
  <c r="H94" i="15"/>
  <c r="H93" i="15"/>
  <c r="H92" i="15"/>
  <c r="H91" i="15"/>
  <c r="H90" i="15"/>
  <c r="H89" i="15"/>
  <c r="H88" i="15"/>
  <c r="H87" i="15"/>
  <c r="H86" i="15"/>
  <c r="H85" i="15"/>
  <c r="H84" i="15"/>
  <c r="H83" i="15"/>
  <c r="H82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68" i="15"/>
  <c r="H67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H7" i="15"/>
  <c r="H6" i="15"/>
  <c r="H5" i="15"/>
  <c r="H4" i="15"/>
  <c r="H3" i="15"/>
  <c r="H2" i="15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6" i="14"/>
  <c r="H5" i="14"/>
  <c r="H4" i="14"/>
  <c r="H3" i="14"/>
  <c r="H2" i="14"/>
  <c r="F179" i="13"/>
  <c r="F176" i="13"/>
  <c r="F175" i="13"/>
  <c r="F174" i="13"/>
  <c r="F173" i="13"/>
  <c r="F172" i="13"/>
  <c r="F171" i="13"/>
  <c r="F170" i="13"/>
  <c r="F169" i="13"/>
  <c r="F168" i="13"/>
  <c r="F167" i="13"/>
  <c r="F166" i="13"/>
  <c r="F165" i="13"/>
  <c r="F164" i="13"/>
  <c r="F163" i="13"/>
  <c r="F162" i="13"/>
  <c r="F161" i="13"/>
  <c r="F160" i="13"/>
  <c r="F159" i="13"/>
  <c r="F158" i="13"/>
  <c r="F157" i="13"/>
  <c r="F156" i="13"/>
  <c r="F155" i="13"/>
  <c r="F154" i="13"/>
  <c r="F153" i="13"/>
  <c r="F152" i="13"/>
  <c r="F151" i="13"/>
  <c r="F150" i="13"/>
  <c r="F149" i="13"/>
  <c r="F148" i="13"/>
  <c r="F147" i="13"/>
  <c r="F146" i="13"/>
  <c r="F145" i="13"/>
  <c r="F144" i="13"/>
  <c r="F143" i="13"/>
  <c r="F142" i="13"/>
  <c r="F141" i="13"/>
  <c r="F140" i="13"/>
  <c r="F139" i="13"/>
  <c r="F138" i="13"/>
  <c r="F137" i="13"/>
  <c r="F136" i="13"/>
  <c r="F135" i="13"/>
  <c r="F134" i="13"/>
  <c r="F133" i="13"/>
  <c r="F132" i="13"/>
  <c r="F131" i="13"/>
  <c r="F130" i="13"/>
  <c r="F129" i="13"/>
  <c r="F128" i="13"/>
  <c r="F127" i="13"/>
  <c r="F126" i="13"/>
  <c r="F125" i="13"/>
  <c r="F124" i="13"/>
  <c r="F123" i="13"/>
  <c r="F122" i="13"/>
  <c r="F121" i="13"/>
  <c r="F120" i="13"/>
  <c r="F119" i="13"/>
  <c r="F118" i="13"/>
  <c r="F117" i="13"/>
  <c r="F116" i="13"/>
  <c r="F115" i="13"/>
  <c r="F114" i="13"/>
  <c r="F113" i="13"/>
  <c r="F112" i="13"/>
  <c r="F111" i="13"/>
  <c r="F110" i="13"/>
  <c r="F109" i="13"/>
  <c r="F108" i="13"/>
  <c r="F107" i="13"/>
  <c r="F106" i="13"/>
  <c r="F105" i="13"/>
  <c r="F104" i="13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4" i="13"/>
  <c r="F31" i="13"/>
  <c r="F28" i="13"/>
  <c r="F27" i="13"/>
  <c r="F26" i="13"/>
  <c r="F25" i="13"/>
  <c r="F24" i="13"/>
  <c r="F23" i="13"/>
  <c r="F22" i="13"/>
  <c r="F178" i="13" s="1"/>
  <c r="F19" i="13"/>
  <c r="F18" i="13"/>
  <c r="F17" i="13"/>
  <c r="F16" i="13"/>
  <c r="F15" i="13"/>
  <c r="F14" i="13"/>
  <c r="F13" i="13"/>
  <c r="F12" i="13"/>
  <c r="F11" i="13"/>
  <c r="F10" i="13"/>
  <c r="F9" i="13"/>
  <c r="F8" i="13"/>
  <c r="F7" i="13"/>
  <c r="F119" i="12"/>
  <c r="F117" i="12"/>
  <c r="F116" i="12"/>
  <c r="F115" i="12"/>
  <c r="F114" i="12"/>
  <c r="F113" i="12"/>
  <c r="F112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5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7" i="12"/>
  <c r="F26" i="12"/>
  <c r="F25" i="12"/>
  <c r="F24" i="12"/>
  <c r="F23" i="12"/>
  <c r="F22" i="12"/>
  <c r="F21" i="12"/>
  <c r="F20" i="12"/>
  <c r="F19" i="12"/>
  <c r="F18" i="12"/>
  <c r="F17" i="12"/>
  <c r="F14" i="12"/>
  <c r="F13" i="12"/>
  <c r="F11" i="12"/>
  <c r="F10" i="12"/>
  <c r="F9" i="12"/>
  <c r="F8" i="12"/>
  <c r="F28" i="12" s="1"/>
  <c r="F7" i="12"/>
  <c r="J39" i="11"/>
  <c r="J38" i="11"/>
  <c r="AY106" i="1" s="1"/>
  <c r="J37" i="11"/>
  <c r="AX106" i="1" s="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F116" i="11"/>
  <c r="E114" i="11"/>
  <c r="F91" i="11"/>
  <c r="E89" i="11"/>
  <c r="J26" i="11"/>
  <c r="E26" i="11"/>
  <c r="J119" i="11"/>
  <c r="J25" i="11"/>
  <c r="J23" i="11"/>
  <c r="E23" i="11"/>
  <c r="J93" i="11" s="1"/>
  <c r="J22" i="11"/>
  <c r="J20" i="11"/>
  <c r="E20" i="11"/>
  <c r="F119" i="11" s="1"/>
  <c r="J19" i="11"/>
  <c r="J17" i="11"/>
  <c r="E17" i="11"/>
  <c r="F118" i="11" s="1"/>
  <c r="J16" i="11"/>
  <c r="J14" i="11"/>
  <c r="J116" i="11"/>
  <c r="E7" i="11"/>
  <c r="E85" i="11" s="1"/>
  <c r="J39" i="10"/>
  <c r="J38" i="10"/>
  <c r="AY105" i="1" s="1"/>
  <c r="J37" i="10"/>
  <c r="AX105" i="1"/>
  <c r="BI125" i="10"/>
  <c r="BH125" i="10"/>
  <c r="BG125" i="10"/>
  <c r="F37" i="10" s="1"/>
  <c r="BB105" i="1" s="1"/>
  <c r="BF125" i="10"/>
  <c r="T125" i="10"/>
  <c r="T124" i="10" s="1"/>
  <c r="T123" i="10" s="1"/>
  <c r="T122" i="10" s="1"/>
  <c r="R125" i="10"/>
  <c r="R124" i="10" s="1"/>
  <c r="R123" i="10" s="1"/>
  <c r="R122" i="10" s="1"/>
  <c r="P125" i="10"/>
  <c r="P124" i="10" s="1"/>
  <c r="P123" i="10" s="1"/>
  <c r="P122" i="10" s="1"/>
  <c r="AU105" i="1" s="1"/>
  <c r="F116" i="10"/>
  <c r="E114" i="10"/>
  <c r="F91" i="10"/>
  <c r="E89" i="10"/>
  <c r="J26" i="10"/>
  <c r="E26" i="10"/>
  <c r="J94" i="10" s="1"/>
  <c r="J25" i="10"/>
  <c r="J23" i="10"/>
  <c r="E23" i="10"/>
  <c r="J93" i="10" s="1"/>
  <c r="J22" i="10"/>
  <c r="J20" i="10"/>
  <c r="E20" i="10"/>
  <c r="F119" i="10" s="1"/>
  <c r="J19" i="10"/>
  <c r="J17" i="10"/>
  <c r="E17" i="10"/>
  <c r="F93" i="10" s="1"/>
  <c r="J16" i="10"/>
  <c r="J14" i="10"/>
  <c r="J116" i="10" s="1"/>
  <c r="E7" i="10"/>
  <c r="E110" i="10"/>
  <c r="J39" i="9"/>
  <c r="J38" i="9"/>
  <c r="AY104" i="1" s="1"/>
  <c r="J37" i="9"/>
  <c r="AX104" i="1" s="1"/>
  <c r="BI352" i="9"/>
  <c r="BH352" i="9"/>
  <c r="BG352" i="9"/>
  <c r="BF352" i="9"/>
  <c r="T352" i="9"/>
  <c r="R352" i="9"/>
  <c r="P352" i="9"/>
  <c r="BI345" i="9"/>
  <c r="BH345" i="9"/>
  <c r="BG345" i="9"/>
  <c r="BF345" i="9"/>
  <c r="T345" i="9"/>
  <c r="R345" i="9"/>
  <c r="P345" i="9"/>
  <c r="BI341" i="9"/>
  <c r="BH341" i="9"/>
  <c r="BG341" i="9"/>
  <c r="BF341" i="9"/>
  <c r="T341" i="9"/>
  <c r="R341" i="9"/>
  <c r="P341" i="9"/>
  <c r="BI334" i="9"/>
  <c r="BH334" i="9"/>
  <c r="BG334" i="9"/>
  <c r="BF334" i="9"/>
  <c r="T334" i="9"/>
  <c r="R334" i="9"/>
  <c r="P334" i="9"/>
  <c r="BI330" i="9"/>
  <c r="BH330" i="9"/>
  <c r="BG330" i="9"/>
  <c r="BF330" i="9"/>
  <c r="T330" i="9"/>
  <c r="R330" i="9"/>
  <c r="P330" i="9"/>
  <c r="BI323" i="9"/>
  <c r="BH323" i="9"/>
  <c r="BG323" i="9"/>
  <c r="BF323" i="9"/>
  <c r="T323" i="9"/>
  <c r="R323" i="9"/>
  <c r="P323" i="9"/>
  <c r="BI319" i="9"/>
  <c r="BH319" i="9"/>
  <c r="BG319" i="9"/>
  <c r="BF319" i="9"/>
  <c r="T319" i="9"/>
  <c r="R319" i="9"/>
  <c r="P319" i="9"/>
  <c r="BI312" i="9"/>
  <c r="BH312" i="9"/>
  <c r="BG312" i="9"/>
  <c r="BF312" i="9"/>
  <c r="T312" i="9"/>
  <c r="R312" i="9"/>
  <c r="P312" i="9"/>
  <c r="BI307" i="9"/>
  <c r="BH307" i="9"/>
  <c r="BG307" i="9"/>
  <c r="BF307" i="9"/>
  <c r="T307" i="9"/>
  <c r="R307" i="9"/>
  <c r="P307" i="9"/>
  <c r="BI303" i="9"/>
  <c r="BH303" i="9"/>
  <c r="BG303" i="9"/>
  <c r="BF303" i="9"/>
  <c r="T303" i="9"/>
  <c r="R303" i="9"/>
  <c r="P303" i="9"/>
  <c r="BI298" i="9"/>
  <c r="BH298" i="9"/>
  <c r="BG298" i="9"/>
  <c r="BF298" i="9"/>
  <c r="T298" i="9"/>
  <c r="R298" i="9"/>
  <c r="P298" i="9"/>
  <c r="BI296" i="9"/>
  <c r="BH296" i="9"/>
  <c r="BG296" i="9"/>
  <c r="BF296" i="9"/>
  <c r="T296" i="9"/>
  <c r="R296" i="9"/>
  <c r="P296" i="9"/>
  <c r="BI295" i="9"/>
  <c r="BH295" i="9"/>
  <c r="BG295" i="9"/>
  <c r="BF295" i="9"/>
  <c r="T295" i="9"/>
  <c r="R295" i="9"/>
  <c r="P295" i="9"/>
  <c r="BI292" i="9"/>
  <c r="BH292" i="9"/>
  <c r="BG292" i="9"/>
  <c r="BF292" i="9"/>
  <c r="T292" i="9"/>
  <c r="R292" i="9"/>
  <c r="P292" i="9"/>
  <c r="BI288" i="9"/>
  <c r="BH288" i="9"/>
  <c r="BG288" i="9"/>
  <c r="BF288" i="9"/>
  <c r="T288" i="9"/>
  <c r="R288" i="9"/>
  <c r="P288" i="9"/>
  <c r="BI284" i="9"/>
  <c r="BH284" i="9"/>
  <c r="BG284" i="9"/>
  <c r="BF284" i="9"/>
  <c r="T284" i="9"/>
  <c r="R284" i="9"/>
  <c r="P284" i="9"/>
  <c r="BI280" i="9"/>
  <c r="BH280" i="9"/>
  <c r="BG280" i="9"/>
  <c r="BF280" i="9"/>
  <c r="T280" i="9"/>
  <c r="R280" i="9"/>
  <c r="P280" i="9"/>
  <c r="BI277" i="9"/>
  <c r="BH277" i="9"/>
  <c r="BG277" i="9"/>
  <c r="BF277" i="9"/>
  <c r="T277" i="9"/>
  <c r="R277" i="9"/>
  <c r="P277" i="9"/>
  <c r="BI274" i="9"/>
  <c r="BH274" i="9"/>
  <c r="BG274" i="9"/>
  <c r="BF274" i="9"/>
  <c r="T274" i="9"/>
  <c r="R274" i="9"/>
  <c r="P274" i="9"/>
  <c r="BI271" i="9"/>
  <c r="BH271" i="9"/>
  <c r="BG271" i="9"/>
  <c r="BF271" i="9"/>
  <c r="T271" i="9"/>
  <c r="R271" i="9"/>
  <c r="P271" i="9"/>
  <c r="BI270" i="9"/>
  <c r="BH270" i="9"/>
  <c r="BG270" i="9"/>
  <c r="BF270" i="9"/>
  <c r="T270" i="9"/>
  <c r="R270" i="9"/>
  <c r="P270" i="9"/>
  <c r="BI267" i="9"/>
  <c r="BH267" i="9"/>
  <c r="BG267" i="9"/>
  <c r="BF267" i="9"/>
  <c r="T267" i="9"/>
  <c r="R267" i="9"/>
  <c r="P267" i="9"/>
  <c r="BI264" i="9"/>
  <c r="BH264" i="9"/>
  <c r="BG264" i="9"/>
  <c r="BF264" i="9"/>
  <c r="T264" i="9"/>
  <c r="R264" i="9"/>
  <c r="P264" i="9"/>
  <c r="BI261" i="9"/>
  <c r="BH261" i="9"/>
  <c r="BG261" i="9"/>
  <c r="BF261" i="9"/>
  <c r="T261" i="9"/>
  <c r="T260" i="9"/>
  <c r="R261" i="9"/>
  <c r="R260" i="9" s="1"/>
  <c r="P261" i="9"/>
  <c r="P260" i="9" s="1"/>
  <c r="BI256" i="9"/>
  <c r="BH256" i="9"/>
  <c r="BG256" i="9"/>
  <c r="BF256" i="9"/>
  <c r="T256" i="9"/>
  <c r="R256" i="9"/>
  <c r="P256" i="9"/>
  <c r="BI255" i="9"/>
  <c r="BH255" i="9"/>
  <c r="BG255" i="9"/>
  <c r="BF255" i="9"/>
  <c r="T255" i="9"/>
  <c r="R255" i="9"/>
  <c r="P255" i="9"/>
  <c r="BI254" i="9"/>
  <c r="BH254" i="9"/>
  <c r="BG254" i="9"/>
  <c r="BF254" i="9"/>
  <c r="T254" i="9"/>
  <c r="R254" i="9"/>
  <c r="P254" i="9"/>
  <c r="BI252" i="9"/>
  <c r="BH252" i="9"/>
  <c r="BG252" i="9"/>
  <c r="BF252" i="9"/>
  <c r="T252" i="9"/>
  <c r="R252" i="9"/>
  <c r="P252" i="9"/>
  <c r="BI244" i="9"/>
  <c r="BH244" i="9"/>
  <c r="BG244" i="9"/>
  <c r="BF244" i="9"/>
  <c r="T244" i="9"/>
  <c r="R244" i="9"/>
  <c r="P244" i="9"/>
  <c r="BI239" i="9"/>
  <c r="BH239" i="9"/>
  <c r="BG239" i="9"/>
  <c r="BF239" i="9"/>
  <c r="T239" i="9"/>
  <c r="R239" i="9"/>
  <c r="P239" i="9"/>
  <c r="BI235" i="9"/>
  <c r="BH235" i="9"/>
  <c r="BG235" i="9"/>
  <c r="BF235" i="9"/>
  <c r="T235" i="9"/>
  <c r="R235" i="9"/>
  <c r="P235" i="9"/>
  <c r="BI231" i="9"/>
  <c r="BH231" i="9"/>
  <c r="BG231" i="9"/>
  <c r="BF231" i="9"/>
  <c r="T231" i="9"/>
  <c r="R231" i="9"/>
  <c r="P231" i="9"/>
  <c r="BI225" i="9"/>
  <c r="BH225" i="9"/>
  <c r="BG225" i="9"/>
  <c r="BF225" i="9"/>
  <c r="T225" i="9"/>
  <c r="R225" i="9"/>
  <c r="P225" i="9"/>
  <c r="BI221" i="9"/>
  <c r="BH221" i="9"/>
  <c r="BG221" i="9"/>
  <c r="BF221" i="9"/>
  <c r="T221" i="9"/>
  <c r="T220" i="9" s="1"/>
  <c r="R221" i="9"/>
  <c r="R220" i="9" s="1"/>
  <c r="P221" i="9"/>
  <c r="P220" i="9" s="1"/>
  <c r="BI216" i="9"/>
  <c r="BH216" i="9"/>
  <c r="BG216" i="9"/>
  <c r="BF216" i="9"/>
  <c r="T216" i="9"/>
  <c r="R216" i="9"/>
  <c r="P216" i="9"/>
  <c r="BI210" i="9"/>
  <c r="BH210" i="9"/>
  <c r="BG210" i="9"/>
  <c r="BF210" i="9"/>
  <c r="T210" i="9"/>
  <c r="R210" i="9"/>
  <c r="P210" i="9"/>
  <c r="BI207" i="9"/>
  <c r="BH207" i="9"/>
  <c r="BG207" i="9"/>
  <c r="BF207" i="9"/>
  <c r="T207" i="9"/>
  <c r="R207" i="9"/>
  <c r="P207" i="9"/>
  <c r="BI204" i="9"/>
  <c r="BH204" i="9"/>
  <c r="BG204" i="9"/>
  <c r="BF204" i="9"/>
  <c r="T204" i="9"/>
  <c r="R204" i="9"/>
  <c r="P204" i="9"/>
  <c r="BI200" i="9"/>
  <c r="BH200" i="9"/>
  <c r="BG200" i="9"/>
  <c r="BF200" i="9"/>
  <c r="T200" i="9"/>
  <c r="R200" i="9"/>
  <c r="P200" i="9"/>
  <c r="BI197" i="9"/>
  <c r="BH197" i="9"/>
  <c r="BG197" i="9"/>
  <c r="BF197" i="9"/>
  <c r="T197" i="9"/>
  <c r="R197" i="9"/>
  <c r="P197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6" i="9"/>
  <c r="BH186" i="9"/>
  <c r="BG186" i="9"/>
  <c r="BF186" i="9"/>
  <c r="T186" i="9"/>
  <c r="T185" i="9" s="1"/>
  <c r="R186" i="9"/>
  <c r="R185" i="9" s="1"/>
  <c r="P186" i="9"/>
  <c r="P185" i="9" s="1"/>
  <c r="BI181" i="9"/>
  <c r="BH181" i="9"/>
  <c r="BG181" i="9"/>
  <c r="BF181" i="9"/>
  <c r="T181" i="9"/>
  <c r="R181" i="9"/>
  <c r="P181" i="9"/>
  <c r="BI177" i="9"/>
  <c r="BH177" i="9"/>
  <c r="BG177" i="9"/>
  <c r="BF177" i="9"/>
  <c r="T177" i="9"/>
  <c r="R177" i="9"/>
  <c r="P177" i="9"/>
  <c r="BI173" i="9"/>
  <c r="BH173" i="9"/>
  <c r="BG173" i="9"/>
  <c r="BF173" i="9"/>
  <c r="T173" i="9"/>
  <c r="R173" i="9"/>
  <c r="P173" i="9"/>
  <c r="BI167" i="9"/>
  <c r="BH167" i="9"/>
  <c r="BG167" i="9"/>
  <c r="BF167" i="9"/>
  <c r="T167" i="9"/>
  <c r="R167" i="9"/>
  <c r="P167" i="9"/>
  <c r="BI158" i="9"/>
  <c r="BH158" i="9"/>
  <c r="BG158" i="9"/>
  <c r="BF158" i="9"/>
  <c r="T158" i="9"/>
  <c r="R158" i="9"/>
  <c r="P158" i="9"/>
  <c r="BI155" i="9"/>
  <c r="BH155" i="9"/>
  <c r="BG155" i="9"/>
  <c r="BF155" i="9"/>
  <c r="T155" i="9"/>
  <c r="R155" i="9"/>
  <c r="P155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2" i="9"/>
  <c r="BH142" i="9"/>
  <c r="BG142" i="9"/>
  <c r="BF142" i="9"/>
  <c r="T142" i="9"/>
  <c r="R142" i="9"/>
  <c r="P142" i="9"/>
  <c r="BI138" i="9"/>
  <c r="BH138" i="9"/>
  <c r="BG138" i="9"/>
  <c r="BF138" i="9"/>
  <c r="T138" i="9"/>
  <c r="R138" i="9"/>
  <c r="P138" i="9"/>
  <c r="F129" i="9"/>
  <c r="E127" i="9"/>
  <c r="F91" i="9"/>
  <c r="E89" i="9"/>
  <c r="J26" i="9"/>
  <c r="E26" i="9"/>
  <c r="J94" i="9" s="1"/>
  <c r="J25" i="9"/>
  <c r="J23" i="9"/>
  <c r="E23" i="9"/>
  <c r="J131" i="9" s="1"/>
  <c r="J22" i="9"/>
  <c r="J20" i="9"/>
  <c r="E20" i="9"/>
  <c r="F132" i="9" s="1"/>
  <c r="J19" i="9"/>
  <c r="J17" i="9"/>
  <c r="E17" i="9"/>
  <c r="F93" i="9" s="1"/>
  <c r="J16" i="9"/>
  <c r="J14" i="9"/>
  <c r="J129" i="9" s="1"/>
  <c r="E7" i="9"/>
  <c r="E85" i="9" s="1"/>
  <c r="J39" i="8"/>
  <c r="J38" i="8"/>
  <c r="AY102" i="1"/>
  <c r="J37" i="8"/>
  <c r="AX102" i="1" s="1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F116" i="8"/>
  <c r="E114" i="8"/>
  <c r="F91" i="8"/>
  <c r="E89" i="8"/>
  <c r="J26" i="8"/>
  <c r="E26" i="8"/>
  <c r="J94" i="8" s="1"/>
  <c r="J25" i="8"/>
  <c r="J23" i="8"/>
  <c r="E23" i="8"/>
  <c r="J118" i="8" s="1"/>
  <c r="J22" i="8"/>
  <c r="J20" i="8"/>
  <c r="E20" i="8"/>
  <c r="F119" i="8" s="1"/>
  <c r="J19" i="8"/>
  <c r="J17" i="8"/>
  <c r="E17" i="8"/>
  <c r="F93" i="8" s="1"/>
  <c r="J16" i="8"/>
  <c r="J14" i="8"/>
  <c r="J116" i="8" s="1"/>
  <c r="E7" i="8"/>
  <c r="E85" i="8" s="1"/>
  <c r="J39" i="7"/>
  <c r="J38" i="7"/>
  <c r="AY101" i="1" s="1"/>
  <c r="J37" i="7"/>
  <c r="AX101" i="1" s="1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F116" i="7"/>
  <c r="E114" i="7"/>
  <c r="F91" i="7"/>
  <c r="E89" i="7"/>
  <c r="J26" i="7"/>
  <c r="E26" i="7"/>
  <c r="J119" i="7"/>
  <c r="J25" i="7"/>
  <c r="J23" i="7"/>
  <c r="E23" i="7"/>
  <c r="J93" i="7" s="1"/>
  <c r="J22" i="7"/>
  <c r="J20" i="7"/>
  <c r="E20" i="7"/>
  <c r="F94" i="7"/>
  <c r="J19" i="7"/>
  <c r="J17" i="7"/>
  <c r="E17" i="7"/>
  <c r="F118" i="7" s="1"/>
  <c r="J16" i="7"/>
  <c r="J14" i="7"/>
  <c r="J116" i="7" s="1"/>
  <c r="E7" i="7"/>
  <c r="E110" i="7" s="1"/>
  <c r="J39" i="6"/>
  <c r="J38" i="6"/>
  <c r="AY100" i="1" s="1"/>
  <c r="J37" i="6"/>
  <c r="AX100" i="1" s="1"/>
  <c r="BI125" i="6"/>
  <c r="F39" i="6" s="1"/>
  <c r="BD100" i="1" s="1"/>
  <c r="BH125" i="6"/>
  <c r="F38" i="6" s="1"/>
  <c r="BC100" i="1" s="1"/>
  <c r="BG125" i="6"/>
  <c r="F37" i="6" s="1"/>
  <c r="BB100" i="1" s="1"/>
  <c r="BF125" i="6"/>
  <c r="T125" i="6"/>
  <c r="T124" i="6" s="1"/>
  <c r="T123" i="6" s="1"/>
  <c r="T122" i="6" s="1"/>
  <c r="R125" i="6"/>
  <c r="R124" i="6" s="1"/>
  <c r="R123" i="6" s="1"/>
  <c r="R122" i="6" s="1"/>
  <c r="P125" i="6"/>
  <c r="P124" i="6"/>
  <c r="P123" i="6" s="1"/>
  <c r="P122" i="6" s="1"/>
  <c r="AU100" i="1" s="1"/>
  <c r="F116" i="6"/>
  <c r="E114" i="6"/>
  <c r="F91" i="6"/>
  <c r="E89" i="6"/>
  <c r="J26" i="6"/>
  <c r="E26" i="6"/>
  <c r="J119" i="6" s="1"/>
  <c r="J25" i="6"/>
  <c r="J23" i="6"/>
  <c r="E23" i="6"/>
  <c r="J93" i="6"/>
  <c r="J22" i="6"/>
  <c r="J20" i="6"/>
  <c r="E20" i="6"/>
  <c r="F94" i="6" s="1"/>
  <c r="J19" i="6"/>
  <c r="J17" i="6"/>
  <c r="E17" i="6"/>
  <c r="F118" i="6"/>
  <c r="J16" i="6"/>
  <c r="J14" i="6"/>
  <c r="J91" i="6" s="1"/>
  <c r="E7" i="6"/>
  <c r="E85" i="6" s="1"/>
  <c r="J39" i="5"/>
  <c r="J38" i="5"/>
  <c r="AY99" i="1" s="1"/>
  <c r="J37" i="5"/>
  <c r="AX99" i="1"/>
  <c r="BI125" i="5"/>
  <c r="F39" i="5" s="1"/>
  <c r="BD99" i="1" s="1"/>
  <c r="BH125" i="5"/>
  <c r="F38" i="5" s="1"/>
  <c r="BC99" i="1" s="1"/>
  <c r="BG125" i="5"/>
  <c r="F37" i="5" s="1"/>
  <c r="BB99" i="1" s="1"/>
  <c r="BF125" i="5"/>
  <c r="J36" i="5" s="1"/>
  <c r="AW99" i="1" s="1"/>
  <c r="T125" i="5"/>
  <c r="T124" i="5" s="1"/>
  <c r="T123" i="5" s="1"/>
  <c r="T122" i="5" s="1"/>
  <c r="R125" i="5"/>
  <c r="R124" i="5"/>
  <c r="R123" i="5" s="1"/>
  <c r="R122" i="5" s="1"/>
  <c r="P125" i="5"/>
  <c r="P124" i="5"/>
  <c r="P123" i="5" s="1"/>
  <c r="P122" i="5" s="1"/>
  <c r="AU99" i="1" s="1"/>
  <c r="F116" i="5"/>
  <c r="E114" i="5"/>
  <c r="F91" i="5"/>
  <c r="E89" i="5"/>
  <c r="J26" i="5"/>
  <c r="E26" i="5"/>
  <c r="J119" i="5" s="1"/>
  <c r="J25" i="5"/>
  <c r="J23" i="5"/>
  <c r="E23" i="5"/>
  <c r="J93" i="5" s="1"/>
  <c r="J22" i="5"/>
  <c r="J20" i="5"/>
  <c r="E20" i="5"/>
  <c r="F94" i="5" s="1"/>
  <c r="J19" i="5"/>
  <c r="J17" i="5"/>
  <c r="E17" i="5"/>
  <c r="F118" i="5" s="1"/>
  <c r="J16" i="5"/>
  <c r="J14" i="5"/>
  <c r="J91" i="5" s="1"/>
  <c r="E7" i="5"/>
  <c r="E85" i="5" s="1"/>
  <c r="J39" i="4"/>
  <c r="J38" i="4"/>
  <c r="AY98" i="1" s="1"/>
  <c r="J37" i="4"/>
  <c r="AX98" i="1" s="1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F116" i="4"/>
  <c r="E114" i="4"/>
  <c r="F91" i="4"/>
  <c r="E89" i="4"/>
  <c r="J26" i="4"/>
  <c r="E26" i="4"/>
  <c r="J119" i="4" s="1"/>
  <c r="J25" i="4"/>
  <c r="J23" i="4"/>
  <c r="E23" i="4"/>
  <c r="J93" i="4" s="1"/>
  <c r="J22" i="4"/>
  <c r="J20" i="4"/>
  <c r="E20" i="4"/>
  <c r="F119" i="4" s="1"/>
  <c r="J19" i="4"/>
  <c r="J17" i="4"/>
  <c r="E17" i="4"/>
  <c r="F93" i="4" s="1"/>
  <c r="J16" i="4"/>
  <c r="J14" i="4"/>
  <c r="J116" i="4" s="1"/>
  <c r="E7" i="4"/>
  <c r="E85" i="4"/>
  <c r="J39" i="3"/>
  <c r="J38" i="3"/>
  <c r="AY97" i="1" s="1"/>
  <c r="J37" i="3"/>
  <c r="AX97" i="1" s="1"/>
  <c r="BI125" i="3"/>
  <c r="F39" i="3" s="1"/>
  <c r="BD97" i="1" s="1"/>
  <c r="BH125" i="3"/>
  <c r="BG125" i="3"/>
  <c r="BF125" i="3"/>
  <c r="F36" i="3" s="1"/>
  <c r="BA97" i="1" s="1"/>
  <c r="T125" i="3"/>
  <c r="T124" i="3" s="1"/>
  <c r="T123" i="3" s="1"/>
  <c r="T122" i="3" s="1"/>
  <c r="R125" i="3"/>
  <c r="R124" i="3" s="1"/>
  <c r="R123" i="3" s="1"/>
  <c r="R122" i="3" s="1"/>
  <c r="P125" i="3"/>
  <c r="P124" i="3" s="1"/>
  <c r="P123" i="3" s="1"/>
  <c r="P122" i="3" s="1"/>
  <c r="AU97" i="1" s="1"/>
  <c r="F116" i="3"/>
  <c r="E114" i="3"/>
  <c r="F91" i="3"/>
  <c r="E89" i="3"/>
  <c r="J26" i="3"/>
  <c r="E26" i="3"/>
  <c r="J94" i="3" s="1"/>
  <c r="J25" i="3"/>
  <c r="J23" i="3"/>
  <c r="E23" i="3"/>
  <c r="J118" i="3" s="1"/>
  <c r="J22" i="3"/>
  <c r="J20" i="3"/>
  <c r="E20" i="3"/>
  <c r="F119" i="3" s="1"/>
  <c r="J19" i="3"/>
  <c r="J17" i="3"/>
  <c r="E17" i="3"/>
  <c r="F118" i="3" s="1"/>
  <c r="J16" i="3"/>
  <c r="J14" i="3"/>
  <c r="J91" i="3" s="1"/>
  <c r="E7" i="3"/>
  <c r="E85" i="3"/>
  <c r="J39" i="2"/>
  <c r="J38" i="2"/>
  <c r="AY96" i="1" s="1"/>
  <c r="J37" i="2"/>
  <c r="AX96" i="1" s="1"/>
  <c r="BI292" i="2"/>
  <c r="BH292" i="2"/>
  <c r="BG292" i="2"/>
  <c r="BF292" i="2"/>
  <c r="T292" i="2"/>
  <c r="T291" i="2" s="1"/>
  <c r="R292" i="2"/>
  <c r="R291" i="2" s="1"/>
  <c r="P292" i="2"/>
  <c r="P291" i="2" s="1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T238" i="2" s="1"/>
  <c r="R239" i="2"/>
  <c r="R238" i="2" s="1"/>
  <c r="P239" i="2"/>
  <c r="P238" i="2" s="1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T183" i="2"/>
  <c r="R184" i="2"/>
  <c r="R183" i="2"/>
  <c r="P184" i="2"/>
  <c r="P183" i="2" s="1"/>
  <c r="BI179" i="2"/>
  <c r="BH179" i="2"/>
  <c r="BG179" i="2"/>
  <c r="BF179" i="2"/>
  <c r="T179" i="2"/>
  <c r="T178" i="2"/>
  <c r="R179" i="2"/>
  <c r="R178" i="2" s="1"/>
  <c r="P179" i="2"/>
  <c r="P178" i="2" s="1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F125" i="2"/>
  <c r="E123" i="2"/>
  <c r="F91" i="2"/>
  <c r="E89" i="2"/>
  <c r="J26" i="2"/>
  <c r="E26" i="2"/>
  <c r="J128" i="2"/>
  <c r="J25" i="2"/>
  <c r="J23" i="2"/>
  <c r="E23" i="2"/>
  <c r="J127" i="2" s="1"/>
  <c r="J22" i="2"/>
  <c r="J20" i="2"/>
  <c r="E20" i="2"/>
  <c r="F94" i="2"/>
  <c r="J19" i="2"/>
  <c r="J17" i="2"/>
  <c r="E17" i="2"/>
  <c r="F127" i="2" s="1"/>
  <c r="J16" i="2"/>
  <c r="J14" i="2"/>
  <c r="J125" i="2" s="1"/>
  <c r="E7" i="2"/>
  <c r="E119" i="2" s="1"/>
  <c r="L90" i="1"/>
  <c r="AM90" i="1"/>
  <c r="AM89" i="1"/>
  <c r="L89" i="1"/>
  <c r="AM87" i="1"/>
  <c r="L87" i="1"/>
  <c r="L85" i="1"/>
  <c r="L84" i="1"/>
  <c r="J175" i="2"/>
  <c r="J279" i="2"/>
  <c r="J241" i="2"/>
  <c r="J244" i="2"/>
  <c r="J161" i="2"/>
  <c r="J260" i="2"/>
  <c r="J224" i="2"/>
  <c r="J200" i="2"/>
  <c r="BK258" i="2"/>
  <c r="J144" i="2"/>
  <c r="J125" i="8"/>
  <c r="BK125" i="8"/>
  <c r="BK200" i="9"/>
  <c r="BK216" i="9"/>
  <c r="BK138" i="9"/>
  <c r="BK142" i="9"/>
  <c r="J190" i="9"/>
  <c r="J252" i="9"/>
  <c r="BK148" i="9"/>
  <c r="J216" i="9"/>
  <c r="J277" i="9"/>
  <c r="J352" i="9"/>
  <c r="J256" i="9"/>
  <c r="F39" i="10"/>
  <c r="BD105" i="1" s="1"/>
  <c r="BK244" i="2"/>
  <c r="BK139" i="2"/>
  <c r="J215" i="2"/>
  <c r="AS95" i="1"/>
  <c r="BK279" i="2"/>
  <c r="BK241" i="2"/>
  <c r="J191" i="2"/>
  <c r="J197" i="2"/>
  <c r="BK172" i="2"/>
  <c r="BK128" i="7"/>
  <c r="J128" i="7"/>
  <c r="BK128" i="8"/>
  <c r="BK131" i="8"/>
  <c r="BK312" i="9"/>
  <c r="BK264" i="9"/>
  <c r="BK288" i="9"/>
  <c r="J194" i="9"/>
  <c r="J261" i="9"/>
  <c r="J204" i="9"/>
  <c r="J271" i="9"/>
  <c r="J177" i="9"/>
  <c r="BK221" i="9"/>
  <c r="BK303" i="9"/>
  <c r="J239" i="9"/>
  <c r="J312" i="9"/>
  <c r="BK167" i="9"/>
  <c r="J345" i="9"/>
  <c r="J158" i="9"/>
  <c r="J36" i="10"/>
  <c r="AW105" i="1" s="1"/>
  <c r="BK204" i="2"/>
  <c r="BK283" i="2"/>
  <c r="BK197" i="2"/>
  <c r="J232" i="2"/>
  <c r="BK184" i="2"/>
  <c r="BK287" i="2"/>
  <c r="J255" i="2"/>
  <c r="BK215" i="2"/>
  <c r="J258" i="2"/>
  <c r="J127" i="7"/>
  <c r="BK127" i="8"/>
  <c r="J126" i="8"/>
  <c r="J284" i="9"/>
  <c r="J298" i="9"/>
  <c r="J142" i="9"/>
  <c r="BK177" i="9"/>
  <c r="J274" i="9"/>
  <c r="J255" i="9"/>
  <c r="J341" i="9"/>
  <c r="J231" i="9"/>
  <c r="J303" i="9"/>
  <c r="J244" i="9"/>
  <c r="BK323" i="9"/>
  <c r="J167" i="9"/>
  <c r="J179" i="2"/>
  <c r="J219" i="2"/>
  <c r="BK169" i="2"/>
  <c r="J246" i="2"/>
  <c r="BK219" i="2"/>
  <c r="J292" i="2"/>
  <c r="BK252" i="2"/>
  <c r="BK230" i="2"/>
  <c r="BK133" i="2"/>
  <c r="J139" i="2"/>
  <c r="J125" i="7"/>
  <c r="J130" i="8"/>
  <c r="J128" i="8"/>
  <c r="J127" i="8"/>
  <c r="BK295" i="9"/>
  <c r="J330" i="9"/>
  <c r="BK239" i="9"/>
  <c r="J323" i="9"/>
  <c r="BK207" i="9"/>
  <c r="J307" i="9"/>
  <c r="BK181" i="9"/>
  <c r="J200" i="9"/>
  <c r="J295" i="9"/>
  <c r="BK194" i="9"/>
  <c r="BK292" i="9"/>
  <c r="BK158" i="9"/>
  <c r="J270" i="9"/>
  <c r="J138" i="9"/>
  <c r="J169" i="2"/>
  <c r="BK260" i="2"/>
  <c r="BK191" i="2"/>
  <c r="BK188" i="2"/>
  <c r="BK232" i="2"/>
  <c r="J133" i="2"/>
  <c r="BK255" i="2"/>
  <c r="J194" i="2"/>
  <c r="BK150" i="2"/>
  <c r="F37" i="3"/>
  <c r="BB97" i="1" s="1"/>
  <c r="BK129" i="7"/>
  <c r="BK127" i="7"/>
  <c r="BK129" i="8"/>
  <c r="J319" i="9"/>
  <c r="J267" i="9"/>
  <c r="BK319" i="9"/>
  <c r="J181" i="9"/>
  <c r="BK244" i="9"/>
  <c r="BK280" i="9"/>
  <c r="BK186" i="9"/>
  <c r="BK225" i="9"/>
  <c r="J296" i="9"/>
  <c r="BK330" i="9"/>
  <c r="J210" i="9"/>
  <c r="BK277" i="9"/>
  <c r="J235" i="9"/>
  <c r="J235" i="2"/>
  <c r="J287" i="2"/>
  <c r="J204" i="2"/>
  <c r="BK175" i="2"/>
  <c r="BK211" i="2"/>
  <c r="BK194" i="2"/>
  <c r="BK292" i="2"/>
  <c r="J252" i="2"/>
  <c r="BK153" i="2"/>
  <c r="BK161" i="2"/>
  <c r="BK179" i="2"/>
  <c r="J36" i="6"/>
  <c r="AW100" i="1" s="1"/>
  <c r="J129" i="7"/>
  <c r="BK130" i="8"/>
  <c r="J129" i="8"/>
  <c r="BK254" i="9"/>
  <c r="BK256" i="9"/>
  <c r="BK197" i="9"/>
  <c r="BK255" i="9"/>
  <c r="BK173" i="9"/>
  <c r="BK261" i="9"/>
  <c r="BK146" i="9"/>
  <c r="J155" i="9"/>
  <c r="BK267" i="9"/>
  <c r="BK155" i="9"/>
  <c r="J288" i="9"/>
  <c r="BK352" i="9"/>
  <c r="BK274" i="9"/>
  <c r="J230" i="2"/>
  <c r="J150" i="2"/>
  <c r="BK235" i="2"/>
  <c r="J188" i="2"/>
  <c r="BK224" i="2"/>
  <c r="J239" i="2"/>
  <c r="AS103" i="1"/>
  <c r="BK166" i="2"/>
  <c r="J153" i="2"/>
  <c r="BK147" i="2"/>
  <c r="F38" i="3"/>
  <c r="BC97" i="1" s="1"/>
  <c r="J126" i="7"/>
  <c r="BK125" i="7"/>
  <c r="BK126" i="8"/>
  <c r="BK307" i="9"/>
  <c r="BK210" i="9"/>
  <c r="J254" i="9"/>
  <c r="J264" i="9"/>
  <c r="BK235" i="9"/>
  <c r="BK341" i="9"/>
  <c r="BK231" i="9"/>
  <c r="J207" i="9"/>
  <c r="BK271" i="9"/>
  <c r="J148" i="9"/>
  <c r="J280" i="9"/>
  <c r="J146" i="9"/>
  <c r="BK334" i="9"/>
  <c r="BK252" i="9"/>
  <c r="BK239" i="2"/>
  <c r="J166" i="2"/>
  <c r="J211" i="2"/>
  <c r="J184" i="2"/>
  <c r="BK200" i="2"/>
  <c r="J172" i="2"/>
  <c r="J283" i="2"/>
  <c r="BK246" i="2"/>
  <c r="J147" i="2"/>
  <c r="BK144" i="2"/>
  <c r="BK126" i="7"/>
  <c r="J131" i="8"/>
  <c r="BK298" i="9"/>
  <c r="J197" i="9"/>
  <c r="BK204" i="9"/>
  <c r="BK270" i="9"/>
  <c r="J186" i="9"/>
  <c r="J292" i="9"/>
  <c r="J225" i="9"/>
  <c r="J334" i="9"/>
  <c r="J173" i="9"/>
  <c r="BK284" i="9"/>
  <c r="BK296" i="9"/>
  <c r="BK190" i="9"/>
  <c r="BK345" i="9"/>
  <c r="J221" i="9"/>
  <c r="F38" i="10"/>
  <c r="BC105" i="1" s="1"/>
  <c r="H8" i="16" l="1"/>
  <c r="F118" i="12"/>
  <c r="F120" i="12" s="1"/>
  <c r="I125" i="3" s="1"/>
  <c r="E13" i="17"/>
  <c r="E62" i="17"/>
  <c r="E90" i="17" s="1"/>
  <c r="F28" i="18"/>
  <c r="H50" i="14"/>
  <c r="I125" i="11" s="1"/>
  <c r="H99" i="15"/>
  <c r="I125" i="4" s="1"/>
  <c r="H13" i="17"/>
  <c r="I18" i="17"/>
  <c r="I29" i="17"/>
  <c r="I36" i="17"/>
  <c r="I50" i="17"/>
  <c r="I62" i="17" s="1"/>
  <c r="I61" i="17"/>
  <c r="F82" i="18"/>
  <c r="I97" i="17"/>
  <c r="I12" i="17"/>
  <c r="I26" i="17"/>
  <c r="I37" i="17"/>
  <c r="I58" i="17"/>
  <c r="E38" i="17"/>
  <c r="I34" i="17"/>
  <c r="H37" i="19"/>
  <c r="I125" i="6" s="1"/>
  <c r="F20" i="13"/>
  <c r="F180" i="13" s="1"/>
  <c r="I125" i="10" s="1"/>
  <c r="I17" i="17"/>
  <c r="I24" i="17"/>
  <c r="I56" i="17"/>
  <c r="H70" i="17"/>
  <c r="I7" i="17"/>
  <c r="I21" i="17"/>
  <c r="I28" i="17"/>
  <c r="I53" i="17"/>
  <c r="I60" i="17"/>
  <c r="I75" i="17"/>
  <c r="I84" i="17"/>
  <c r="H38" i="17"/>
  <c r="I43" i="17"/>
  <c r="I45" i="17" s="1"/>
  <c r="H75" i="17"/>
  <c r="H62" i="17"/>
  <c r="H84" i="17"/>
  <c r="I4" i="17"/>
  <c r="I16" i="17"/>
  <c r="BK132" i="2"/>
  <c r="J132" i="2" s="1"/>
  <c r="J99" i="2" s="1"/>
  <c r="BK187" i="2"/>
  <c r="J187" i="2" s="1"/>
  <c r="J102" i="2" s="1"/>
  <c r="R223" i="2"/>
  <c r="P259" i="2"/>
  <c r="P124" i="4"/>
  <c r="P123" i="4" s="1"/>
  <c r="P122" i="4" s="1"/>
  <c r="AU98" i="1" s="1"/>
  <c r="R124" i="8"/>
  <c r="R123" i="8" s="1"/>
  <c r="R122" i="8" s="1"/>
  <c r="T137" i="9"/>
  <c r="R172" i="9"/>
  <c r="P243" i="9"/>
  <c r="T311" i="9"/>
  <c r="T223" i="2"/>
  <c r="T259" i="2"/>
  <c r="T124" i="7"/>
  <c r="T123" i="7" s="1"/>
  <c r="T122" i="7" s="1"/>
  <c r="R147" i="9"/>
  <c r="P172" i="9"/>
  <c r="P224" i="9"/>
  <c r="R263" i="9"/>
  <c r="R283" i="9"/>
  <c r="P297" i="9"/>
  <c r="R203" i="2"/>
  <c r="P240" i="2"/>
  <c r="R259" i="2"/>
  <c r="R124" i="7"/>
  <c r="R123" i="7" s="1"/>
  <c r="R122" i="7" s="1"/>
  <c r="R137" i="9"/>
  <c r="BK172" i="9"/>
  <c r="J172" i="9" s="1"/>
  <c r="J102" i="9" s="1"/>
  <c r="BK224" i="9"/>
  <c r="J224" i="9" s="1"/>
  <c r="J106" i="9" s="1"/>
  <c r="BK263" i="9"/>
  <c r="J263" i="9" s="1"/>
  <c r="J110" i="9" s="1"/>
  <c r="P283" i="9"/>
  <c r="R297" i="9"/>
  <c r="R132" i="2"/>
  <c r="P203" i="2"/>
  <c r="R240" i="2"/>
  <c r="P245" i="2"/>
  <c r="BK124" i="7"/>
  <c r="J124" i="7" s="1"/>
  <c r="J100" i="7" s="1"/>
  <c r="T124" i="8"/>
  <c r="T123" i="8"/>
  <c r="T122" i="8" s="1"/>
  <c r="T147" i="9"/>
  <c r="T172" i="9"/>
  <c r="R224" i="9"/>
  <c r="P263" i="9"/>
  <c r="BK283" i="9"/>
  <c r="J283" i="9" s="1"/>
  <c r="J111" i="9" s="1"/>
  <c r="BK297" i="9"/>
  <c r="J297" i="9" s="1"/>
  <c r="J112" i="9" s="1"/>
  <c r="T132" i="2"/>
  <c r="P187" i="2"/>
  <c r="BK223" i="2"/>
  <c r="J223" i="2" s="1"/>
  <c r="J104" i="2" s="1"/>
  <c r="BK259" i="2"/>
  <c r="J259" i="2" s="1"/>
  <c r="J108" i="2" s="1"/>
  <c r="T124" i="4"/>
  <c r="T123" i="4" s="1"/>
  <c r="T122" i="4" s="1"/>
  <c r="P124" i="7"/>
  <c r="P123" i="7" s="1"/>
  <c r="P122" i="7" s="1"/>
  <c r="AU101" i="1" s="1"/>
  <c r="P124" i="8"/>
  <c r="P123" i="8" s="1"/>
  <c r="P122" i="8" s="1"/>
  <c r="AU102" i="1" s="1"/>
  <c r="P147" i="9"/>
  <c r="BK189" i="9"/>
  <c r="J189" i="9" s="1"/>
  <c r="J104" i="9" s="1"/>
  <c r="T224" i="9"/>
  <c r="T263" i="9"/>
  <c r="T262" i="9" s="1"/>
  <c r="T283" i="9"/>
  <c r="T297" i="9"/>
  <c r="T187" i="2"/>
  <c r="T203" i="2"/>
  <c r="T240" i="2"/>
  <c r="T245" i="2"/>
  <c r="R124" i="4"/>
  <c r="R123" i="4" s="1"/>
  <c r="R122" i="4" s="1"/>
  <c r="BK124" i="8"/>
  <c r="J124" i="8" s="1"/>
  <c r="J100" i="8" s="1"/>
  <c r="BK147" i="9"/>
  <c r="J147" i="9" s="1"/>
  <c r="J101" i="9" s="1"/>
  <c r="T189" i="9"/>
  <c r="BK243" i="9"/>
  <c r="J243" i="9" s="1"/>
  <c r="J107" i="9" s="1"/>
  <c r="P311" i="9"/>
  <c r="P124" i="11"/>
  <c r="P123" i="11" s="1"/>
  <c r="P122" i="11" s="1"/>
  <c r="AU106" i="1" s="1"/>
  <c r="P132" i="2"/>
  <c r="BK203" i="2"/>
  <c r="J203" i="2" s="1"/>
  <c r="J103" i="2" s="1"/>
  <c r="BK240" i="2"/>
  <c r="J240" i="2" s="1"/>
  <c r="J106" i="2" s="1"/>
  <c r="R245" i="2"/>
  <c r="P137" i="9"/>
  <c r="P189" i="9"/>
  <c r="R243" i="9"/>
  <c r="BK311" i="9"/>
  <c r="J311" i="9" s="1"/>
  <c r="J113" i="9" s="1"/>
  <c r="R124" i="11"/>
  <c r="R123" i="11" s="1"/>
  <c r="R122" i="11" s="1"/>
  <c r="R187" i="2"/>
  <c r="P223" i="2"/>
  <c r="BK245" i="2"/>
  <c r="J245" i="2" s="1"/>
  <c r="J107" i="2" s="1"/>
  <c r="BK137" i="9"/>
  <c r="J137" i="9"/>
  <c r="J100" i="9" s="1"/>
  <c r="R189" i="9"/>
  <c r="T243" i="9"/>
  <c r="R311" i="9"/>
  <c r="T124" i="11"/>
  <c r="T123" i="11" s="1"/>
  <c r="T122" i="11" s="1"/>
  <c r="BK220" i="9"/>
  <c r="J220" i="9" s="1"/>
  <c r="J105" i="9" s="1"/>
  <c r="BK260" i="9"/>
  <c r="J260" i="9"/>
  <c r="J108" i="9" s="1"/>
  <c r="BK178" i="2"/>
  <c r="J178" i="2" s="1"/>
  <c r="J100" i="2" s="1"/>
  <c r="BK185" i="9"/>
  <c r="J185" i="9" s="1"/>
  <c r="J103" i="9" s="1"/>
  <c r="BK291" i="2"/>
  <c r="J291" i="2" s="1"/>
  <c r="J109" i="2" s="1"/>
  <c r="BK183" i="2"/>
  <c r="J183" i="2" s="1"/>
  <c r="J101" i="2" s="1"/>
  <c r="BK238" i="2"/>
  <c r="J238" i="2"/>
  <c r="J105" i="2"/>
  <c r="F94" i="11"/>
  <c r="J94" i="11"/>
  <c r="J91" i="11"/>
  <c r="J118" i="11"/>
  <c r="E110" i="11"/>
  <c r="F93" i="11"/>
  <c r="F118" i="10"/>
  <c r="E85" i="10"/>
  <c r="J91" i="10"/>
  <c r="F94" i="10"/>
  <c r="J119" i="10"/>
  <c r="J118" i="10"/>
  <c r="J93" i="9"/>
  <c r="BE197" i="9"/>
  <c r="BE292" i="9"/>
  <c r="BE303" i="9"/>
  <c r="BE307" i="9"/>
  <c r="BE319" i="9"/>
  <c r="BE330" i="9"/>
  <c r="BE341" i="9"/>
  <c r="BE345" i="9"/>
  <c r="BE352" i="9"/>
  <c r="F94" i="9"/>
  <c r="F131" i="9"/>
  <c r="BE194" i="9"/>
  <c r="BE231" i="9"/>
  <c r="BE235" i="9"/>
  <c r="BE252" i="9"/>
  <c r="BE256" i="9"/>
  <c r="BE261" i="9"/>
  <c r="BE264" i="9"/>
  <c r="BE271" i="9"/>
  <c r="J91" i="9"/>
  <c r="J132" i="9"/>
  <c r="BE177" i="9"/>
  <c r="BE200" i="9"/>
  <c r="BE204" i="9"/>
  <c r="BE280" i="9"/>
  <c r="BE312" i="9"/>
  <c r="E123" i="9"/>
  <c r="BE142" i="9"/>
  <c r="BE146" i="9"/>
  <c r="BE186" i="9"/>
  <c r="BE190" i="9"/>
  <c r="BE270" i="9"/>
  <c r="BE284" i="9"/>
  <c r="BE288" i="9"/>
  <c r="BE298" i="9"/>
  <c r="BE323" i="9"/>
  <c r="BE148" i="9"/>
  <c r="BE210" i="9"/>
  <c r="BE255" i="9"/>
  <c r="BE167" i="9"/>
  <c r="BE181" i="9"/>
  <c r="BE216" i="9"/>
  <c r="BE239" i="9"/>
  <c r="BE254" i="9"/>
  <c r="BE295" i="9"/>
  <c r="BE155" i="9"/>
  <c r="BE173" i="9"/>
  <c r="BE207" i="9"/>
  <c r="BE225" i="9"/>
  <c r="BE267" i="9"/>
  <c r="BE277" i="9"/>
  <c r="BE334" i="9"/>
  <c r="BE138" i="9"/>
  <c r="BE158" i="9"/>
  <c r="BE221" i="9"/>
  <c r="BE244" i="9"/>
  <c r="BE274" i="9"/>
  <c r="BE296" i="9"/>
  <c r="J93" i="8"/>
  <c r="F118" i="8"/>
  <c r="J91" i="8"/>
  <c r="J119" i="8"/>
  <c r="BE129" i="8"/>
  <c r="F94" i="8"/>
  <c r="BE130" i="8"/>
  <c r="E110" i="8"/>
  <c r="BE126" i="8"/>
  <c r="BE125" i="8"/>
  <c r="BE127" i="8"/>
  <c r="BE128" i="8"/>
  <c r="BE131" i="8"/>
  <c r="E85" i="7"/>
  <c r="J91" i="7"/>
  <c r="BE125" i="7"/>
  <c r="J94" i="7"/>
  <c r="F119" i="7"/>
  <c r="BE129" i="7"/>
  <c r="F93" i="7"/>
  <c r="J118" i="7"/>
  <c r="BE127" i="7"/>
  <c r="BE128" i="7"/>
  <c r="BE126" i="7"/>
  <c r="E110" i="6"/>
  <c r="F119" i="6"/>
  <c r="J94" i="6"/>
  <c r="J116" i="6"/>
  <c r="J118" i="6"/>
  <c r="F93" i="6"/>
  <c r="J94" i="5"/>
  <c r="J116" i="5"/>
  <c r="E110" i="5"/>
  <c r="J118" i="5"/>
  <c r="F93" i="5"/>
  <c r="F119" i="5"/>
  <c r="E110" i="4"/>
  <c r="J118" i="4"/>
  <c r="J91" i="4"/>
  <c r="J94" i="4"/>
  <c r="F94" i="4"/>
  <c r="F118" i="4"/>
  <c r="J93" i="3"/>
  <c r="E110" i="3"/>
  <c r="J116" i="3"/>
  <c r="J119" i="3"/>
  <c r="F93" i="3"/>
  <c r="F94" i="3"/>
  <c r="J94" i="2"/>
  <c r="BE161" i="2"/>
  <c r="BE166" i="2"/>
  <c r="BE169" i="2"/>
  <c r="F93" i="2"/>
  <c r="F128" i="2"/>
  <c r="BE147" i="2"/>
  <c r="BE153" i="2"/>
  <c r="BE184" i="2"/>
  <c r="BE191" i="2"/>
  <c r="BE194" i="2"/>
  <c r="BE211" i="2"/>
  <c r="BE215" i="2"/>
  <c r="BE258" i="2"/>
  <c r="J91" i="2"/>
  <c r="BE179" i="2"/>
  <c r="BE200" i="2"/>
  <c r="BE219" i="2"/>
  <c r="BE246" i="2"/>
  <c r="BE252" i="2"/>
  <c r="BE255" i="2"/>
  <c r="BE279" i="2"/>
  <c r="BE292" i="2"/>
  <c r="E85" i="2"/>
  <c r="BE150" i="2"/>
  <c r="BE235" i="2"/>
  <c r="BE241" i="2"/>
  <c r="BE139" i="2"/>
  <c r="BE172" i="2"/>
  <c r="BE175" i="2"/>
  <c r="BE197" i="2"/>
  <c r="BE204" i="2"/>
  <c r="BE230" i="2"/>
  <c r="BE239" i="2"/>
  <c r="J93" i="2"/>
  <c r="BE133" i="2"/>
  <c r="BE224" i="2"/>
  <c r="BE232" i="2"/>
  <c r="BE244" i="2"/>
  <c r="BE260" i="2"/>
  <c r="BE283" i="2"/>
  <c r="BE287" i="2"/>
  <c r="BE144" i="2"/>
  <c r="BE188" i="2"/>
  <c r="F37" i="2"/>
  <c r="BB96" i="1" s="1"/>
  <c r="F39" i="8"/>
  <c r="BD102" i="1" s="1"/>
  <c r="F36" i="11"/>
  <c r="BA106" i="1" s="1"/>
  <c r="F38" i="11"/>
  <c r="BC106" i="1" s="1"/>
  <c r="F36" i="4"/>
  <c r="BA98" i="1" s="1"/>
  <c r="F37" i="4"/>
  <c r="BB98" i="1" s="1"/>
  <c r="F36" i="5"/>
  <c r="BA99" i="1" s="1"/>
  <c r="F36" i="7"/>
  <c r="BA101" i="1" s="1"/>
  <c r="F38" i="7"/>
  <c r="BC101" i="1" s="1"/>
  <c r="J36" i="8"/>
  <c r="AW102" i="1" s="1"/>
  <c r="F37" i="9"/>
  <c r="BB104" i="1" s="1"/>
  <c r="F39" i="2"/>
  <c r="BD96" i="1" s="1"/>
  <c r="F36" i="9"/>
  <c r="BA104" i="1" s="1"/>
  <c r="F38" i="2"/>
  <c r="BC96" i="1" s="1"/>
  <c r="F38" i="9"/>
  <c r="BC104" i="1" s="1"/>
  <c r="F36" i="2"/>
  <c r="BA96" i="1" s="1"/>
  <c r="F39" i="9"/>
  <c r="BD104" i="1" s="1"/>
  <c r="J36" i="3"/>
  <c r="AW97" i="1" s="1"/>
  <c r="J36" i="4"/>
  <c r="AW98" i="1" s="1"/>
  <c r="F39" i="4"/>
  <c r="BD98" i="1" s="1"/>
  <c r="F36" i="6"/>
  <c r="BA100" i="1" s="1"/>
  <c r="F39" i="7"/>
  <c r="BD101" i="1" s="1"/>
  <c r="F36" i="8"/>
  <c r="BA102" i="1"/>
  <c r="F37" i="8"/>
  <c r="BB102" i="1" s="1"/>
  <c r="F36" i="10"/>
  <c r="BA105" i="1" s="1"/>
  <c r="F39" i="11"/>
  <c r="BD106" i="1" s="1"/>
  <c r="J36" i="11"/>
  <c r="AW106" i="1" s="1"/>
  <c r="J36" i="2"/>
  <c r="AW96" i="1" s="1"/>
  <c r="F37" i="11"/>
  <c r="BB106" i="1" s="1"/>
  <c r="AS94" i="1"/>
  <c r="F38" i="4"/>
  <c r="BC98" i="1" s="1"/>
  <c r="J36" i="7"/>
  <c r="AW101" i="1" s="1"/>
  <c r="F37" i="7"/>
  <c r="BB101" i="1" s="1"/>
  <c r="F38" i="8"/>
  <c r="BC102" i="1" s="1"/>
  <c r="J36" i="9"/>
  <c r="AW104" i="1" s="1"/>
  <c r="BK125" i="6" l="1"/>
  <c r="BK124" i="6" s="1"/>
  <c r="J124" i="6" s="1"/>
  <c r="J100" i="6" s="1"/>
  <c r="J125" i="6"/>
  <c r="BE125" i="6" s="1"/>
  <c r="J35" i="6" s="1"/>
  <c r="AV100" i="1" s="1"/>
  <c r="AT100" i="1" s="1"/>
  <c r="J126" i="11"/>
  <c r="BE126" i="11" s="1"/>
  <c r="J35" i="11" s="1"/>
  <c r="AV106" i="1" s="1"/>
  <c r="AT106" i="1" s="1"/>
  <c r="BK126" i="11"/>
  <c r="BK125" i="4"/>
  <c r="J125" i="4"/>
  <c r="BE125" i="4" s="1"/>
  <c r="BK125" i="11"/>
  <c r="J125" i="11"/>
  <c r="BE125" i="11" s="1"/>
  <c r="BK125" i="10"/>
  <c r="BK124" i="10" s="1"/>
  <c r="J124" i="10" s="1"/>
  <c r="J100" i="10" s="1"/>
  <c r="J125" i="10"/>
  <c r="BE125" i="10" s="1"/>
  <c r="J35" i="10" s="1"/>
  <c r="AV105" i="1" s="1"/>
  <c r="AT105" i="1" s="1"/>
  <c r="BK125" i="3"/>
  <c r="BK124" i="3" s="1"/>
  <c r="J124" i="3" s="1"/>
  <c r="J100" i="3" s="1"/>
  <c r="J125" i="3"/>
  <c r="BE125" i="3" s="1"/>
  <c r="J35" i="3" s="1"/>
  <c r="AV97" i="1" s="1"/>
  <c r="AT97" i="1" s="1"/>
  <c r="BK123" i="7"/>
  <c r="BK122" i="7" s="1"/>
  <c r="J122" i="7" s="1"/>
  <c r="J98" i="7" s="1"/>
  <c r="BK123" i="8"/>
  <c r="J123" i="8" s="1"/>
  <c r="J99" i="8" s="1"/>
  <c r="F84" i="18"/>
  <c r="I125" i="5" s="1"/>
  <c r="H40" i="17"/>
  <c r="BK131" i="2"/>
  <c r="J131" i="2" s="1"/>
  <c r="J32" i="2" s="1"/>
  <c r="AG96" i="1" s="1"/>
  <c r="BD103" i="1"/>
  <c r="I38" i="17"/>
  <c r="E40" i="17"/>
  <c r="BK262" i="9"/>
  <c r="J262" i="9" s="1"/>
  <c r="J109" i="9" s="1"/>
  <c r="I13" i="17"/>
  <c r="H90" i="17"/>
  <c r="I90" i="17"/>
  <c r="I99" i="17" s="1"/>
  <c r="I126" i="4" s="1"/>
  <c r="I40" i="17"/>
  <c r="BB103" i="1"/>
  <c r="AX103" i="1" s="1"/>
  <c r="BK136" i="9"/>
  <c r="J136" i="9" s="1"/>
  <c r="J99" i="9" s="1"/>
  <c r="R136" i="9"/>
  <c r="P262" i="9"/>
  <c r="P131" i="2"/>
  <c r="AU96" i="1" s="1"/>
  <c r="AU95" i="1" s="1"/>
  <c r="R262" i="9"/>
  <c r="P136" i="9"/>
  <c r="P135" i="9" s="1"/>
  <c r="AU104" i="1" s="1"/>
  <c r="AU103" i="1" s="1"/>
  <c r="R131" i="2"/>
  <c r="T136" i="9"/>
  <c r="T135" i="9" s="1"/>
  <c r="T131" i="2"/>
  <c r="BK123" i="3"/>
  <c r="J123" i="3" s="1"/>
  <c r="J99" i="3" s="1"/>
  <c r="J123" i="7"/>
  <c r="J99" i="7" s="1"/>
  <c r="BC103" i="1"/>
  <c r="AY103" i="1" s="1"/>
  <c r="F35" i="2"/>
  <c r="AZ96" i="1" s="1"/>
  <c r="F35" i="7"/>
  <c r="AZ101" i="1" s="1"/>
  <c r="BC95" i="1"/>
  <c r="AY95" i="1" s="1"/>
  <c r="F35" i="9"/>
  <c r="AZ104" i="1" s="1"/>
  <c r="BB95" i="1"/>
  <c r="AX95" i="1" s="1"/>
  <c r="J35" i="8"/>
  <c r="AV102" i="1" s="1"/>
  <c r="AT102" i="1" s="1"/>
  <c r="J35" i="2"/>
  <c r="AV96" i="1" s="1"/>
  <c r="AT96" i="1" s="1"/>
  <c r="J35" i="7"/>
  <c r="AV101" i="1" s="1"/>
  <c r="AT101" i="1" s="1"/>
  <c r="F35" i="8"/>
  <c r="AZ102" i="1" s="1"/>
  <c r="BA103" i="1"/>
  <c r="AW103" i="1" s="1"/>
  <c r="BD95" i="1"/>
  <c r="BA95" i="1"/>
  <c r="J35" i="9"/>
  <c r="AV104" i="1" s="1"/>
  <c r="AT104" i="1" s="1"/>
  <c r="J32" i="7" l="1"/>
  <c r="AG101" i="1" s="1"/>
  <c r="AN101" i="1" s="1"/>
  <c r="F35" i="3"/>
  <c r="AZ97" i="1" s="1"/>
  <c r="BK123" i="10"/>
  <c r="J123" i="10" s="1"/>
  <c r="J99" i="10" s="1"/>
  <c r="F35" i="11"/>
  <c r="AZ106" i="1" s="1"/>
  <c r="F35" i="6"/>
  <c r="AZ100" i="1" s="1"/>
  <c r="BK123" i="6"/>
  <c r="J123" i="6" s="1"/>
  <c r="J99" i="6" s="1"/>
  <c r="BK125" i="5"/>
  <c r="BK124" i="5" s="1"/>
  <c r="J125" i="5"/>
  <c r="BE125" i="5" s="1"/>
  <c r="BK126" i="4"/>
  <c r="BK124" i="4" s="1"/>
  <c r="J126" i="4"/>
  <c r="BE126" i="4" s="1"/>
  <c r="J35" i="4" s="1"/>
  <c r="AV98" i="1" s="1"/>
  <c r="AT98" i="1" s="1"/>
  <c r="BK124" i="11"/>
  <c r="F35" i="10"/>
  <c r="AZ105" i="1" s="1"/>
  <c r="BK135" i="9"/>
  <c r="J135" i="9" s="1"/>
  <c r="J98" i="9" s="1"/>
  <c r="BK122" i="8"/>
  <c r="J122" i="8" s="1"/>
  <c r="J98" i="8" s="1"/>
  <c r="J98" i="2"/>
  <c r="AN96" i="1"/>
  <c r="R135" i="9"/>
  <c r="BK122" i="3"/>
  <c r="J122" i="3" s="1"/>
  <c r="J98" i="3" s="1"/>
  <c r="BK122" i="6"/>
  <c r="J122" i="6" s="1"/>
  <c r="J32" i="6" s="1"/>
  <c r="AG100" i="1" s="1"/>
  <c r="J41" i="2"/>
  <c r="AU94" i="1"/>
  <c r="AW95" i="1"/>
  <c r="J32" i="9"/>
  <c r="AG104" i="1" s="1"/>
  <c r="BA94" i="1"/>
  <c r="W30" i="1" s="1"/>
  <c r="BD94" i="1"/>
  <c r="W33" i="1" s="1"/>
  <c r="BB94" i="1"/>
  <c r="W31" i="1" s="1"/>
  <c r="BC94" i="1"/>
  <c r="AY94" i="1" s="1"/>
  <c r="AZ103" i="1" l="1"/>
  <c r="AV103" i="1" s="1"/>
  <c r="AT103" i="1" s="1"/>
  <c r="J41" i="7"/>
  <c r="J32" i="8"/>
  <c r="AG102" i="1" s="1"/>
  <c r="BK122" i="10"/>
  <c r="J122" i="10" s="1"/>
  <c r="J98" i="10" s="1"/>
  <c r="J35" i="5"/>
  <c r="AV99" i="1" s="1"/>
  <c r="AT99" i="1" s="1"/>
  <c r="F35" i="5"/>
  <c r="AZ99" i="1" s="1"/>
  <c r="J124" i="5"/>
  <c r="J100" i="5" s="1"/>
  <c r="BK123" i="5"/>
  <c r="BK123" i="4"/>
  <c r="J124" i="4"/>
  <c r="J100" i="4" s="1"/>
  <c r="F35" i="4"/>
  <c r="AZ98" i="1" s="1"/>
  <c r="J124" i="11"/>
  <c r="J100" i="11" s="1"/>
  <c r="BK123" i="11"/>
  <c r="J98" i="6"/>
  <c r="J41" i="6"/>
  <c r="J41" i="9"/>
  <c r="AN104" i="1"/>
  <c r="J41" i="8"/>
  <c r="AN102" i="1"/>
  <c r="AN100" i="1"/>
  <c r="J32" i="3"/>
  <c r="J41" i="3" s="1"/>
  <c r="AX94" i="1"/>
  <c r="AW94" i="1"/>
  <c r="AK30" i="1" s="1"/>
  <c r="W32" i="1"/>
  <c r="J32" i="10" l="1"/>
  <c r="AG105" i="1" s="1"/>
  <c r="AN105" i="1" s="1"/>
  <c r="J123" i="5"/>
  <c r="J99" i="5" s="1"/>
  <c r="BK122" i="5"/>
  <c r="J122" i="5" s="1"/>
  <c r="AZ95" i="1"/>
  <c r="AV95" i="1" s="1"/>
  <c r="AT95" i="1" s="1"/>
  <c r="BK122" i="4"/>
  <c r="J122" i="4" s="1"/>
  <c r="J123" i="4"/>
  <c r="J99" i="4" s="1"/>
  <c r="J123" i="11"/>
  <c r="J99" i="11" s="1"/>
  <c r="BK122" i="11"/>
  <c r="J122" i="11" s="1"/>
  <c r="AG97" i="1"/>
  <c r="AN97" i="1" s="1"/>
  <c r="J41" i="10" l="1"/>
  <c r="AZ94" i="1"/>
  <c r="W29" i="1" s="1"/>
  <c r="J98" i="5"/>
  <c r="J32" i="5"/>
  <c r="J98" i="4"/>
  <c r="J32" i="4"/>
  <c r="J98" i="11"/>
  <c r="J32" i="11"/>
  <c r="AV94" i="1" l="1"/>
  <c r="AK29" i="1" s="1"/>
  <c r="AG99" i="1"/>
  <c r="AN99" i="1" s="1"/>
  <c r="J41" i="5"/>
  <c r="AG98" i="1"/>
  <c r="J41" i="4"/>
  <c r="AG106" i="1"/>
  <c r="J41" i="11"/>
  <c r="AT94" i="1" l="1"/>
  <c r="AN98" i="1"/>
  <c r="AG95" i="1"/>
  <c r="AN95" i="1" s="1"/>
  <c r="AG103" i="1"/>
  <c r="AN106" i="1"/>
  <c r="AN103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<sst xmlns="http://schemas.openxmlformats.org/spreadsheetml/2006/main" count="6894" uniqueCount="1148">
  <si>
    <t>Export Komplet</t>
  </si>
  <si>
    <t/>
  </si>
  <si>
    <t>2.0</t>
  </si>
  <si>
    <t>ZAMOK</t>
  </si>
  <si>
    <t>False</t>
  </si>
  <si>
    <t>{d5beee3b-43d0-4721-ac1d-911b746fc961}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</si>
  <si>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</si>
  <si>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</si>
  <si>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</si>
  <si>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</si>
  <si>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</si>
  <si>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</si>
  <si>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</si>
  <si>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</si>
  <si>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162020_1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</si>
  <si>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</si>
  <si>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</si>
  <si>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MVE VDJ BLUDOVICE</t>
  </si>
  <si>
    <t>KSO:</t>
  </si>
  <si>
    <t>CC-CZ:</t>
  </si>
  <si>
    <t>Místo:</t>
  </si>
  <si>
    <t xml:space="preserve"> </t>
  </si>
  <si>
    <t>Datum:</t>
  </si>
  <si>
    <t>3. 2. 2024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</si>
  <si>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</si>
  <si>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</si>
  <si>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</si>
  <si>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</si>
  <si>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</si>
  <si>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</si>
  <si>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</si>
  <si>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</si>
  <si>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</si>
  <si>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</si>
  <si>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</si>
  <si>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</si>
  <si>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</si>
  <si>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</si>
  <si>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</si>
  <si>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</si>
  <si>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</si>
  <si>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</si>
  <si>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</si>
  <si>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</si>
  <si>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</si>
  <si>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</si>
  <si>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</si>
  <si>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</si>
  <si>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</si>
  <si>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</si>
  <si>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</si>
  <si>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</si>
  <si>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</si>
  <si>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</si>
  <si>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</si>
  <si>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</si>
  <si>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</si>
  <si>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</si>
  <si>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</si>
  <si>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</si>
  <si>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</si>
  <si>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</si>
  <si>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</si>
  <si>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</si>
  <si>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</si>
  <si>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</si>
  <si>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</si>
  <si>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</si>
  <si>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</si>
  <si>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</si>
  <si>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</si>
  <si>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</si>
  <si>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</si>
  <si>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</si>
  <si>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</si>
  <si>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</si>
  <si>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</si>
  <si>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</si>
  <si>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Způsobilé náklady</t>
  </si>
  <si>
    <t>STA</t>
  </si>
  <si>
    <t>1</t>
  </si>
  <si>
    <t>{ae768788-087c-4c57-bef8-485683152570}</t>
  </si>
  <si>
    <t>2</t>
  </si>
  <si>
    <t>/</t>
  </si>
  <si>
    <t>D.1.1</t>
  </si>
  <si>
    <t>Rekonstrukce přítokového objektu - stavební část</t>
  </si>
  <si>
    <t>Soupis</t>
  </si>
  <si>
    <t>{d9aa0a70-6cc5-4f71-a451-858670dc11fb}</t>
  </si>
  <si>
    <t>D.1.2</t>
  </si>
  <si>
    <t>Rekonstrukce přítokového objektu - strojní část</t>
  </si>
  <si>
    <t>{b5dd8d1a-4b1e-49b7-9c57-240ebc667d75}</t>
  </si>
  <si>
    <t>D.1.3</t>
  </si>
  <si>
    <t>Rekonstrukce přítokového objektu - elektrotechnická část</t>
  </si>
  <si>
    <t>{54c77b98-d69b-450c-b566-89ca31a8ad45}</t>
  </si>
  <si>
    <t>D.2.1</t>
  </si>
  <si>
    <t>MVE VDJ Bludovice - strojní část</t>
  </si>
  <si>
    <t>{fe651220-cf8d-44f7-b8eb-ff626060d040}</t>
  </si>
  <si>
    <t>D.2.2</t>
  </si>
  <si>
    <t>MVE VDJ Bludovice - elektrotechnická část</t>
  </si>
  <si>
    <t>{9bcd0ef8-1dea-4f60-a3cd-5d490c94dce7}</t>
  </si>
  <si>
    <t>VON 1</t>
  </si>
  <si>
    <t>Vedlejší rozpočtové náklady</t>
  </si>
  <si>
    <t>{54cf0d35-6726-4631-b7d6-cb4aa9143697}</t>
  </si>
  <si>
    <t>VON 2</t>
  </si>
  <si>
    <t>Ostatní rozpočtové náklady</t>
  </si>
  <si>
    <t>{ad4b0fd9-1a71-4118-87b4-1987b5789b11}</t>
  </si>
  <si>
    <t>02</t>
  </si>
  <si>
    <t>Nezpůsobilé náklady</t>
  </si>
  <si>
    <t>{856426c5-6231-42e7-ac89-be2730e0a256}</t>
  </si>
  <si>
    <t>{8b9d19bb-f10d-4afc-b7b2-8ef4c0b80e43}</t>
  </si>
  <si>
    <t>{5c0b06ba-b97f-4bb9-96b6-13613d0e968c}</t>
  </si>
  <si>
    <t>{332eb875-6ae1-422c-8012-0e589795160d}</t>
  </si>
  <si>
    <t>KRYCÍ LIST SOUPISU PRACÍ</t>
  </si>
  <si>
    <t>Objekt:</t>
  </si>
  <si>
    <t>01 - Způsobilé náklady</t>
  </si>
  <si>
    <t>Soupis:</t>
  </si>
  <si>
    <t>D.1.1 - Rekonstrukce přítokového objektu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</si>
  <si>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</si>
  <si>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</si>
  <si>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</si>
  <si>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</si>
  <si>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</si>
  <si>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2 - Zakládání</t>
  </si>
  <si>
    <t>9 - Ostatní konstrukce a práce, bourání</t>
  </si>
  <si>
    <t>93 - Různé dokončovací konstrukce a práce inženýrských staveb</t>
  </si>
  <si>
    <t>95 - Různé dokončovací konstrukce a práce pozemních staveb</t>
  </si>
  <si>
    <t>96 - Bourání konstrukcí</t>
  </si>
  <si>
    <t>997 - Přesun sutě</t>
  </si>
  <si>
    <t>998 - Přesun hmot</t>
  </si>
  <si>
    <t>751 - Vzduchotechnika</t>
  </si>
  <si>
    <t>767 - Konstrukce zámečnické</t>
  </si>
  <si>
    <t>783 - Dokončovací práce - nátěry</t>
  </si>
  <si>
    <t>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</si>
  <si>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</si>
  <si>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</si>
  <si>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</si>
  <si>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</si>
  <si>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</si>
  <si>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</si>
  <si>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</si>
  <si>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</si>
  <si>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</si>
  <si>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</si>
  <si>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</si>
  <si>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</si>
  <si>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</si>
  <si>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Zakládání</t>
  </si>
  <si>
    <t>ROZPOCET</t>
  </si>
  <si>
    <t>K</t>
  </si>
  <si>
    <t>275321511</t>
  </si>
  <si>
    <t>Základy z betonu železového (bez výztuže) patky z betonu bez zvýšených nároků na prostředí tř. C 25/30</t>
  </si>
  <si>
    <t>m3</t>
  </si>
  <si>
    <t>4</t>
  </si>
  <si>
    <t>1226961260</t>
  </si>
  <si>
    <t>VV</t>
  </si>
  <si>
    <t>základový blok pod turbínu</t>
  </si>
  <si>
    <t>horní část bloku dobetonovat po osazení rámu generátoru-0,195 m3</t>
  </si>
  <si>
    <t>1,05*1,23*0,948</t>
  </si>
  <si>
    <t>1,26*1,0*0,545</t>
  </si>
  <si>
    <t>Součet</t>
  </si>
  <si>
    <t>275351121</t>
  </si>
  <si>
    <t>Bednění základů patek zřízení</t>
  </si>
  <si>
    <t>m2</t>
  </si>
  <si>
    <t>1120514500</t>
  </si>
  <si>
    <t>(1,23+1,05+2,23)*0,95</t>
  </si>
  <si>
    <t>1,05*0,4</t>
  </si>
  <si>
    <t>(1,0+1,26+1,0)*0,55</t>
  </si>
  <si>
    <t>3</t>
  </si>
  <si>
    <t>275351122</t>
  </si>
  <si>
    <t>Bednění základů patek odstranění</t>
  </si>
  <si>
    <t>2102387185</t>
  </si>
  <si>
    <t>6,498</t>
  </si>
  <si>
    <t>275361821</t>
  </si>
  <si>
    <t>Výztuž základů patek z betonářské oceli 10 505 (R)</t>
  </si>
  <si>
    <t>t</t>
  </si>
  <si>
    <t>1529056281</t>
  </si>
  <si>
    <t>(0,0655+0,01+0,004+0,0149+0,007+0,002+0,0249)*1,1</t>
  </si>
  <si>
    <t>5</t>
  </si>
  <si>
    <t>275362021</t>
  </si>
  <si>
    <t>Výztuž základů patek ze svařovaných sítí z drátů typu KARI</t>
  </si>
  <si>
    <t>948766934</t>
  </si>
  <si>
    <t>(0,0581+0,01)*1,1</t>
  </si>
  <si>
    <t>6</t>
  </si>
  <si>
    <t>278381136</t>
  </si>
  <si>
    <t>Základ (podezdívka) betonový  pod ventilátory, čerpadla, ohřívače, motorová zařízení apod. z betonu prostého nebo železového včetně potřebného bednění, s hladkou cementovou omítkou stěn, s potěrem, s vynecháním otvorů pro kotevní železa, bez zemních prací</t>
  </si>
  <si>
    <t>-1571670627</t>
  </si>
  <si>
    <t>bloky pod potrubí</t>
  </si>
  <si>
    <t>0,45*0,45*0,64*1</t>
  </si>
  <si>
    <t>0,25*0,4*0,3*2</t>
  </si>
  <si>
    <t>0,35*0,4*0,3*1</t>
  </si>
  <si>
    <t>oprava stávajících bloků</t>
  </si>
  <si>
    <t>0,5</t>
  </si>
  <si>
    <t>7</t>
  </si>
  <si>
    <t>278381146</t>
  </si>
  <si>
    <t>-1852121722</t>
  </si>
  <si>
    <t>0,6*0,55*1,5</t>
  </si>
  <si>
    <t>0,55*0,6*0,945</t>
  </si>
  <si>
    <t>8</t>
  </si>
  <si>
    <t>R-275-360.1</t>
  </si>
  <si>
    <t>D+M kotevní deska 350x200 mm,tl.25 mm,hmotnost 14,7 kg</t>
  </si>
  <si>
    <t>kus</t>
  </si>
  <si>
    <t>-1808938253</t>
  </si>
  <si>
    <t>2,0</t>
  </si>
  <si>
    <t>9</t>
  </si>
  <si>
    <t>R-275-360.2</t>
  </si>
  <si>
    <t>D+M kotevní deska 600x375 mm,tl.25 mm,hmotnost 47,25 kg</t>
  </si>
  <si>
    <t>-267796629</t>
  </si>
  <si>
    <t>1,0</t>
  </si>
  <si>
    <t>10</t>
  </si>
  <si>
    <t>R-275-360.3</t>
  </si>
  <si>
    <t>D+M kotevní deska 1050x150 mm,tl.25 mm,hmotnost 33,075 kg</t>
  </si>
  <si>
    <t>-2025660351</t>
  </si>
  <si>
    <t>11</t>
  </si>
  <si>
    <t>R-275-460.1</t>
  </si>
  <si>
    <t>D+M spřahovací trny SD 22x 250 mm z oceli S235J2+C450 s keramickým kroužkem</t>
  </si>
  <si>
    <t>1797345092</t>
  </si>
  <si>
    <t>20,0</t>
  </si>
  <si>
    <t>Ostatní konstrukce a práce, bourání</t>
  </si>
  <si>
    <t>R-953-960.1</t>
  </si>
  <si>
    <t>Kotvy chemickým tmelem stejných nebo lepších technických parametrů než tmel HILTI HIT-RE 500-SD hl 350 mm do betonu, ŽB nebo kamene s vyvrtáním otvoru pr.18 mm,dl.350 mm</t>
  </si>
  <si>
    <t>-256296913</t>
  </si>
  <si>
    <t>kotvení bloku pod turbínu</t>
  </si>
  <si>
    <t>56,0</t>
  </si>
  <si>
    <t>93</t>
  </si>
  <si>
    <t>Různé dokončovací konstrukce a práce inženýrských staveb</t>
  </si>
  <si>
    <t>13</t>
  </si>
  <si>
    <t>R-931-991</t>
  </si>
  <si>
    <t>Zaplnění otvoru kolem ventilátoru montážní pěnou před omítnutím</t>
  </si>
  <si>
    <t>928635347</t>
  </si>
  <si>
    <t>95</t>
  </si>
  <si>
    <t>Různé dokončovací konstrukce a práce pozemních staveb</t>
  </si>
  <si>
    <t>14</t>
  </si>
  <si>
    <t>R-953-901.1</t>
  </si>
  <si>
    <t>Zakrytí strojnětechnologických zařízení po dobu stavebních prací-plachta vyztužená tkaninou,vč.odstranění</t>
  </si>
  <si>
    <t>-1423326938</t>
  </si>
  <si>
    <t>150,0</t>
  </si>
  <si>
    <t>15</t>
  </si>
  <si>
    <t>R-953-901.2</t>
  </si>
  <si>
    <t>Zakrytí strojnětechnologických zařízení po dobu stavebních  prací-dřevěné trámky a prkna na dočasné konstrukce,vč.odstranění</t>
  </si>
  <si>
    <t>405980232</t>
  </si>
  <si>
    <t>5,0</t>
  </si>
  <si>
    <t>16</t>
  </si>
  <si>
    <t>R-953-901.4</t>
  </si>
  <si>
    <t>Pomocné práce montážní</t>
  </si>
  <si>
    <t>hod</t>
  </si>
  <si>
    <t>1069502983</t>
  </si>
  <si>
    <t>100,0</t>
  </si>
  <si>
    <t>17</t>
  </si>
  <si>
    <t>R-953-901.6</t>
  </si>
  <si>
    <t>Pomocné práce betonářské</t>
  </si>
  <si>
    <t>1102789132</t>
  </si>
  <si>
    <t>80,0</t>
  </si>
  <si>
    <t>18</t>
  </si>
  <si>
    <t>R-953-901.7</t>
  </si>
  <si>
    <t>Pomocné ocelové konstrukce</t>
  </si>
  <si>
    <t>kg</t>
  </si>
  <si>
    <t>295279417</t>
  </si>
  <si>
    <t>1000,0</t>
  </si>
  <si>
    <t>96</t>
  </si>
  <si>
    <t>Bourání konstrukcí</t>
  </si>
  <si>
    <t>19</t>
  </si>
  <si>
    <t>961044111</t>
  </si>
  <si>
    <t>Bourání základů z betonu  prostého</t>
  </si>
  <si>
    <t>961599128</t>
  </si>
  <si>
    <t>po demontáži potrubí</t>
  </si>
  <si>
    <t>0,7*0,7*1,5*1</t>
  </si>
  <si>
    <t>0,4*0,4*0,3*1</t>
  </si>
  <si>
    <t>0,5*0,5*0,2*1</t>
  </si>
  <si>
    <t>0,8*0,8*1,5*1</t>
  </si>
  <si>
    <t>20</t>
  </si>
  <si>
    <t>961055111</t>
  </si>
  <si>
    <t>Bourání základů z betonu  železového</t>
  </si>
  <si>
    <t>49138603</t>
  </si>
  <si>
    <t>1,0*0,9*1,4*1</t>
  </si>
  <si>
    <t>977151132</t>
  </si>
  <si>
    <t>Jádrové vrty diamantovými korunkami do stavebních materiálů (železobetonu, betonu, cihel, obkladů, dlažeb, kamene) průměru přes 400 do 450 mm</t>
  </si>
  <si>
    <t>m</t>
  </si>
  <si>
    <t>1512614805</t>
  </si>
  <si>
    <t>pro ventilátor</t>
  </si>
  <si>
    <t>0,45</t>
  </si>
  <si>
    <t>22</t>
  </si>
  <si>
    <t>977312111</t>
  </si>
  <si>
    <t>Řezání stávajících betonových mazanin s vyztužením hloubky do 50 mm</t>
  </si>
  <si>
    <t>159325315</t>
  </si>
  <si>
    <t>pro blok MVE</t>
  </si>
  <si>
    <t>8,0</t>
  </si>
  <si>
    <t>997</t>
  </si>
  <si>
    <t>Přesun sutě</t>
  </si>
  <si>
    <t>23</t>
  </si>
  <si>
    <t>997013501</t>
  </si>
  <si>
    <t>Odvoz suti a vybouraných hmot na skládku nebo meziskládku  se složením, na vzdálenost do 1 km</t>
  </si>
  <si>
    <t>1746678510</t>
  </si>
  <si>
    <t>beton</t>
  </si>
  <si>
    <t>3,586+0,158</t>
  </si>
  <si>
    <t>ŽB</t>
  </si>
  <si>
    <t>3,024</t>
  </si>
  <si>
    <t>24</t>
  </si>
  <si>
    <t>997013509</t>
  </si>
  <si>
    <t>Odvoz suti a vybouraných hmot na skládku nebo meziskládku  se složením, na vzdálenost Příplatek k ceně za každý další i započatý 1 km přes 1 km</t>
  </si>
  <si>
    <t>-184590997</t>
  </si>
  <si>
    <t>6,768*19 'Přepočtené koeficientem množství</t>
  </si>
  <si>
    <t>25</t>
  </si>
  <si>
    <t>997013601</t>
  </si>
  <si>
    <t>Poplatek za uložení na skládce (skládkovné) stavebního odpadu betonového kód odpadu 17 01 01</t>
  </si>
  <si>
    <t>800012031</t>
  </si>
  <si>
    <t>26</t>
  </si>
  <si>
    <t>997013602</t>
  </si>
  <si>
    <t>Poplatek za uložení na skládce (skládkovné) stavebního odpadu železobetonového kód odpadu 17 01 01</t>
  </si>
  <si>
    <t>-2134822537</t>
  </si>
  <si>
    <t>998</t>
  </si>
  <si>
    <t>Přesun hmot</t>
  </si>
  <si>
    <t>27</t>
  </si>
  <si>
    <t>998142251</t>
  </si>
  <si>
    <t>Přesun hmot pro nádrže, jímky, zásobníky a jámy pozemní mimo zemědělství  se svislou nosnou konstrukcí monolitickou betonovou tyčovou nebo plošnou vodorovná dopravní vzdálenost do 50 m výšky do 25 m</t>
  </si>
  <si>
    <t>-1066063402</t>
  </si>
  <si>
    <t>751</t>
  </si>
  <si>
    <t>Vzduchotechnika</t>
  </si>
  <si>
    <t>28</t>
  </si>
  <si>
    <t>751122094</t>
  </si>
  <si>
    <t>Montáž ventilátoru radiálního nízkotlakého  potrubního základního do kruhového potrubí, průměru přes 300 do 400 mm</t>
  </si>
  <si>
    <t>-1207495997</t>
  </si>
  <si>
    <t>29</t>
  </si>
  <si>
    <t>M</t>
  </si>
  <si>
    <t>429R-140.1</t>
  </si>
  <si>
    <t>ventilátor axiální stěnový V 2390 m3/h, D 355mm, 120W, IP 55, 230 V-Komplet s příslušenstvím a protidešťovou žaluzií 450/450 mm</t>
  </si>
  <si>
    <t>32</t>
  </si>
  <si>
    <t>803262941</t>
  </si>
  <si>
    <t>767</t>
  </si>
  <si>
    <t>Konstrukce zámečnické</t>
  </si>
  <si>
    <t>30</t>
  </si>
  <si>
    <t>767995117</t>
  </si>
  <si>
    <t>Montáž ostatních atypických zámečnických konstrukcí  hmotnosti přes 250 do 500 kg</t>
  </si>
  <si>
    <t>-2104264842</t>
  </si>
  <si>
    <t>ocelová obslužná plošina</t>
  </si>
  <si>
    <t>692,25</t>
  </si>
  <si>
    <t>nosník zvedacího zařízení</t>
  </si>
  <si>
    <t>330,0</t>
  </si>
  <si>
    <t>31</t>
  </si>
  <si>
    <t>R-553-101</t>
  </si>
  <si>
    <t>Z/1-ocelová obslužná plošina 4350x800 mm,rám z U č.100,rýhovaný plech tl.5 mm,zábradlí z trubek 44,5x4 mm,,žebřík s madly z trubek,dl.1650+1100 mm-mat.ocel tř.11</t>
  </si>
  <si>
    <t>-1644062738</t>
  </si>
  <si>
    <t>R-533-102</t>
  </si>
  <si>
    <t>Nosník zvedacího zařízení-I a U S 235 JR+kotevní desky a výztuhy-plechy S 355 J2+N,lepené kotvy například HILTI HV2 M16x 125 (12 ks) a  například HILTI HV2 M 12x95 (3 ks)-hmotnost 330 kg</t>
  </si>
  <si>
    <t>1155019725</t>
  </si>
  <si>
    <t>33</t>
  </si>
  <si>
    <t>998767102</t>
  </si>
  <si>
    <t>Přesun hmot pro zámečnické konstrukce  stanovený z hmotnosti přesunovaného materiálu vodorovná dopravní vzdálenost do 50 m v objektech výšky přes 6 do 12 m</t>
  </si>
  <si>
    <t>433878668</t>
  </si>
  <si>
    <t>783</t>
  </si>
  <si>
    <t>Dokončovací práce - nátěry</t>
  </si>
  <si>
    <t>34</t>
  </si>
  <si>
    <t>783301311</t>
  </si>
  <si>
    <t>Příprava podkladu zámečnických konstrukcí před provedením nátěru odmaštění odmašťovačem vodou ředitelným</t>
  </si>
  <si>
    <t>-1210658761</t>
  </si>
  <si>
    <t>skladba O</t>
  </si>
  <si>
    <t>Z/1</t>
  </si>
  <si>
    <t>35,0</t>
  </si>
  <si>
    <t>stávající konstr.-schodiště se zábradlím</t>
  </si>
  <si>
    <t>(6,0*3,0)+(12,0*0,6)+(11,0*3,0)+(22*0,6)</t>
  </si>
  <si>
    <t>zábradlí</t>
  </si>
  <si>
    <t>(6,0+6,0)*0,6</t>
  </si>
  <si>
    <t xml:space="preserve">plošiny </t>
  </si>
  <si>
    <t>5,0*5,0</t>
  </si>
  <si>
    <t xml:space="preserve">nosníky </t>
  </si>
  <si>
    <t>(7*3*0,5)+(9,1*0,8)+(4,5*0,8)</t>
  </si>
  <si>
    <t>odvětrávací potrubí</t>
  </si>
  <si>
    <t>6,0</t>
  </si>
  <si>
    <t>VZT</t>
  </si>
  <si>
    <t>9,0</t>
  </si>
  <si>
    <t>35</t>
  </si>
  <si>
    <t>R-783-334.1</t>
  </si>
  <si>
    <t>Základní nátěr zámečnických konstrukcí -dvousložkový s vysokým obsahem zinkového prachu například SIKACOR ZINC R-odstín červenohnědý,spotř.0,235 kg/m2,ředidlo K</t>
  </si>
  <si>
    <t>2028795745</t>
  </si>
  <si>
    <t>179,98</t>
  </si>
  <si>
    <t>36</t>
  </si>
  <si>
    <t>R-783-335.1</t>
  </si>
  <si>
    <t>Podkladní dvousložkový epoxidový nátěr zámečnických konstrukcí s obsahem železité slídy například SIKACOR EG 1,odstín DB 703,šedý,spotř.0,451 kg/m2-tl.80 mikrometrů,ředidlo EG</t>
  </si>
  <si>
    <t>-1182388477</t>
  </si>
  <si>
    <t>37</t>
  </si>
  <si>
    <t>R-783-337.1</t>
  </si>
  <si>
    <t>Dvousložkový vrchní epoxidový nátěr zámečnických konstrukcí například SIKA POXICOLOR PLUS-odstín dle výběru,spotřeba 0,235 kg/m2-tl.80 mikrometrů,ředidlo EG</t>
  </si>
  <si>
    <t>2122214905</t>
  </si>
  <si>
    <t>789</t>
  </si>
  <si>
    <t>Povrchové úpravy ocelových konstrukcí a technologických zařízení</t>
  </si>
  <si>
    <t>38</t>
  </si>
  <si>
    <t>R-789-222.1</t>
  </si>
  <si>
    <t>Provedení otryskání ocelových konstrukcí na stupeň přípravy Sa 2 1/2 ostrohranným abrazivem (pr.hl.drsnosti Rz min. 50 mikrometrů),vč.materiálu</t>
  </si>
  <si>
    <t>1399451021</t>
  </si>
  <si>
    <t>D.1.2 - Rekonstrukce přítokového objektu - strojní část</t>
  </si>
  <si>
    <t>M - Práce a dodávky M</t>
  </si>
  <si>
    <t xml:space="preserve">    35-M - Montáž čerpadel, kompr.a vodoh.zař.</t>
  </si>
  <si>
    <t>Práce a dodávky M</t>
  </si>
  <si>
    <t>35-M</t>
  </si>
  <si>
    <t>Montáž čerpadel, kompr.a vodoh.zař.</t>
  </si>
  <si>
    <t>R-350-101</t>
  </si>
  <si>
    <t>Strojní část-dle přílohy</t>
  </si>
  <si>
    <t>soubor</t>
  </si>
  <si>
    <t>64</t>
  </si>
  <si>
    <t>D.1.3 - Rekonstrukce přítokového objektu - elektrotechnická část</t>
  </si>
  <si>
    <t xml:space="preserve">    21-M - Elektromontáže</t>
  </si>
  <si>
    <t>21-M</t>
  </si>
  <si>
    <t>Elektromontáže</t>
  </si>
  <si>
    <t>R-210-102</t>
  </si>
  <si>
    <t>D.1.3.2-- Motorická instalace a MAR-dle přílohy</t>
  </si>
  <si>
    <t>R-210-103</t>
  </si>
  <si>
    <t>D.1.3.3-Telemetrie -dle přílohy</t>
  </si>
  <si>
    <t>D.2.1 - MVE VDJ Bludovice - strojní část</t>
  </si>
  <si>
    <t>R-350-201</t>
  </si>
  <si>
    <t>D.2.1-Strojní část-dle přílohy</t>
  </si>
  <si>
    <t>D.2.2 - MVE VDJ Bludovice - elektrotechnická část</t>
  </si>
  <si>
    <t>R-210-301</t>
  </si>
  <si>
    <t>Elektrotechnická část-dle přílohy</t>
  </si>
  <si>
    <t>VON 1 - Vedlejší rozpočtové náklady</t>
  </si>
  <si>
    <t>VRN - Vedlejší rozpočtové náklady</t>
  </si>
  <si>
    <t xml:space="preserve">    VRN3 - Zařízení staveniště</t>
  </si>
  <si>
    <t>VRN</t>
  </si>
  <si>
    <t>VRN3</t>
  </si>
  <si>
    <t>Zařízení staveniště</t>
  </si>
  <si>
    <t>13001</t>
  </si>
  <si>
    <t>Zřízení,provoz a odstranění zařízení staveniště</t>
  </si>
  <si>
    <t>sada</t>
  </si>
  <si>
    <t>13002</t>
  </si>
  <si>
    <t>Zřízení skládky materiálu a uvedení ploch do původ.stavu</t>
  </si>
  <si>
    <t>13005</t>
  </si>
  <si>
    <t>Poplatky za vodu a energie, atd.pro zařízení staveniště a stavbu</t>
  </si>
  <si>
    <t>13007</t>
  </si>
  <si>
    <t>Koordinátor BOZP na staveništi,vč.vypracování plánu</t>
  </si>
  <si>
    <t>13009</t>
  </si>
  <si>
    <t>Uvedení dotčených ploch kolem stavby do původního stavu</t>
  </si>
  <si>
    <t>VON 2 - Ostatní rozpočtové náklady</t>
  </si>
  <si>
    <t>OST - Ostatní</t>
  </si>
  <si>
    <t xml:space="preserve">    O01 - Ostatní náklady</t>
  </si>
  <si>
    <t>OST</t>
  </si>
  <si>
    <t>Ostatní</t>
  </si>
  <si>
    <t>O01</t>
  </si>
  <si>
    <t>Ostatní náklady</t>
  </si>
  <si>
    <t>1303</t>
  </si>
  <si>
    <t>Pasportizace objektů a stavby před zahájením stavby,v průběhu a po skončení stavby ,vč.nákresů,fotodokumentace.Zařazení do fotoalba v časové posloupnosti s popisem činností a číslem objektů.listinná forma+digi dle smlovy</t>
  </si>
  <si>
    <t>1308</t>
  </si>
  <si>
    <t>Náklady na zkoušky prováděné akreditovanými firmami všech zařízení,strojů,armatur,potubí atd.</t>
  </si>
  <si>
    <t>13012</t>
  </si>
  <si>
    <t>Zkouška komplexní a uvedení do provozu,vč.předání všech dokladů (certifikace všech výrobků,doklady o uložení odpadů,protokoly svarů,revize atd.)</t>
  </si>
  <si>
    <t>13014</t>
  </si>
  <si>
    <t>PD skutečného provedení ,listinné a digi,počet  dle smlouvy</t>
  </si>
  <si>
    <t>13015</t>
  </si>
  <si>
    <t>Náhrady škod,poplatky</t>
  </si>
  <si>
    <t>13016</t>
  </si>
  <si>
    <t>Provozní řád pro zkušební provoz,provozní řád pro trvalý provoz</t>
  </si>
  <si>
    <t>13017</t>
  </si>
  <si>
    <t>Náklady na zkoušky kvality betonu,výztuže a ostatních materiálů</t>
  </si>
  <si>
    <t>02 - Nezpůsobilé náklady</t>
  </si>
  <si>
    <t>HSV - Práce a dodávky HSV</t>
  </si>
  <si>
    <t xml:space="preserve">    1 - Zemní práce</t>
  </si>
  <si>
    <t xml:space="preserve">    61 - Úprava povrchů vnitřních</t>
  </si>
  <si>
    <t xml:space="preserve">    63 - Podlahy a podlahové konstrukce</t>
  </si>
  <si>
    <t xml:space="preserve">    9 - Ostatní konstrukce a práce, bourání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</si>
  <si>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</si>
  <si>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</si>
  <si>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</si>
  <si>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</si>
  <si>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</si>
  <si>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</si>
  <si>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</si>
  <si>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</si>
  <si>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</si>
  <si>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</si>
  <si>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</si>
  <si>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</si>
  <si>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Zemní práce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</si>
  <si>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</si>
  <si>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</si>
  <si>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-1751465370</t>
  </si>
  <si>
    <t>poškozené stavbou</t>
  </si>
  <si>
    <t>181411131</t>
  </si>
  <si>
    <t>Založení trávníku na půdě předem připravené plochy do 1000 m2 výsevem včetně utažení parkového v rovině nebo na svahu do 1:5</t>
  </si>
  <si>
    <t>-1474792296</t>
  </si>
  <si>
    <t>00572410</t>
  </si>
  <si>
    <t>osivo směs travní parková</t>
  </si>
  <si>
    <t>1070360706</t>
  </si>
  <si>
    <t>61</t>
  </si>
  <si>
    <t>Úprava povrchů vnitřních</t>
  </si>
  <si>
    <t>611321141</t>
  </si>
  <si>
    <t>Omítka vápenocementová vnitřních ploch  nanášená ručně dvouvrstvá, tloušťky jádrové omítky do 10 mm a tloušťky štuku do 3 mm štuková vodorovných konstrukcí stropů rovných</t>
  </si>
  <si>
    <t>1565573113</t>
  </si>
  <si>
    <t>doplnění po po bourání</t>
  </si>
  <si>
    <t>(8,5*6,5)+(9,1*6,5)+(4,5*10,0)</t>
  </si>
  <si>
    <t>z toho 5%</t>
  </si>
  <si>
    <t>159,4*0,05</t>
  </si>
  <si>
    <t>611325422</t>
  </si>
  <si>
    <t>Oprava vápenocementové omítky vnitřních ploch štukové dvouvrstvé, tloušťky do 20 mm a tloušťky štuku do 3 mm stropů, v rozsahu opravované plochy přes 10 do 30%</t>
  </si>
  <si>
    <t>1048338744</t>
  </si>
  <si>
    <t>612321141</t>
  </si>
  <si>
    <t>Omítka vápenocementová vnitřních ploch  nanášená ručně dvouvrstvá, tloušťky jádrové omítky do 10 mm a tloušťky štuku do 3 mm štuková svislých konstrukcí stěn</t>
  </si>
  <si>
    <t>-1901426696</t>
  </si>
  <si>
    <t>(9,1+6,5+9,1+6,5)*7,75</t>
  </si>
  <si>
    <t>(8,8+8,8+7,2)*3,0</t>
  </si>
  <si>
    <t>(20,0+27,0)*2,6</t>
  </si>
  <si>
    <t>438,4*0,05</t>
  </si>
  <si>
    <t>612325422</t>
  </si>
  <si>
    <t>Oprava vápenocementové omítky vnitřních ploch štukové dvouvrstvé, tloušťky do 20 mm a tloušťky štuku do 3 mm stěn, v rozsahu opravované plochy přes 10 do 30%</t>
  </si>
  <si>
    <t>1721489737</t>
  </si>
  <si>
    <t>63</t>
  </si>
  <si>
    <t>Podlahy a podlahové konstrukce</t>
  </si>
  <si>
    <t>632451416</t>
  </si>
  <si>
    <t>Potěr pískocementový běžný  tl. do 10 mm tř. C 25</t>
  </si>
  <si>
    <t>-502572144</t>
  </si>
  <si>
    <t>vyspravení celé plochy</t>
  </si>
  <si>
    <t>60,0+16,0+6,0</t>
  </si>
  <si>
    <t>632451456</t>
  </si>
  <si>
    <t>Potěr pískocementový běžný  tl. přes 40 do 50 mm tř. C 25</t>
  </si>
  <si>
    <t>-1397313498</t>
  </si>
  <si>
    <t>doplnění po bourání</t>
  </si>
  <si>
    <t>632902211</t>
  </si>
  <si>
    <t>Příprava zatvrdlého povrchu betonových mazanin  pro cementový potěr cementovým mlékem s přísadou</t>
  </si>
  <si>
    <t>-2048583988</t>
  </si>
  <si>
    <t>pro vyspravení celé plochy</t>
  </si>
  <si>
    <t>952901221</t>
  </si>
  <si>
    <t>Vyčištění budov nebo objektů před předáním do užívání  průmyslových budov a objektů výrobních, skladovacích, garáží, dílen nebo hal apod. s nespalnou podlahou jakékoliv výšky podlaží</t>
  </si>
  <si>
    <t>272963226</t>
  </si>
  <si>
    <t>9,1*6,5*3</t>
  </si>
  <si>
    <t>94</t>
  </si>
  <si>
    <t>Lešení a stavební výtahy</t>
  </si>
  <si>
    <t>941221111</t>
  </si>
  <si>
    <t>Montáž lešení řadového rámového těžkého pracovního s podlahami  s provozním zatížením tř. 4 do 300 kg/m2 šířky tř. SW09 přes 0,9 do 1,2 m, výšky do 10 m</t>
  </si>
  <si>
    <t>-1725264964</t>
  </si>
  <si>
    <t>pro nosník zvedacího zařízení</t>
  </si>
  <si>
    <t>9,0*3,0</t>
  </si>
  <si>
    <t>941221211</t>
  </si>
  <si>
    <t>Montáž lešení řadového rámového těžkého pracovního s podlahami  s provozním zatížením tř. 4 do 300 kg/m2 Příplatek za první a každý další den použití lešení k ceně -1111 nebo -1112</t>
  </si>
  <si>
    <t>917870241</t>
  </si>
  <si>
    <t>27,0*5</t>
  </si>
  <si>
    <t>941221811</t>
  </si>
  <si>
    <t>Demontáž lešení řadového rámového těžkého pracovního  s provozním zatížením tř. 4 do 300 kg/m2 šířky tř. SW09 přes 0,9 do 1,2 m, výšky do 10 m</t>
  </si>
  <si>
    <t>886920891</t>
  </si>
  <si>
    <t>27,0</t>
  </si>
  <si>
    <t>943211111</t>
  </si>
  <si>
    <t>Montáž lešení prostorového rámového lehkého pracovního s podlahami  s provozním zatížením tř. 3 do 200 kg/m2, výšky do 10 m</t>
  </si>
  <si>
    <t>1836699516</t>
  </si>
  <si>
    <t>m.č.001-část mimo místnosti</t>
  </si>
  <si>
    <t>6,5*5,1*5,95</t>
  </si>
  <si>
    <t>943211211</t>
  </si>
  <si>
    <t>Montáž lešení prostorového rámového lehkého pracovního s podlahami  Příplatek za první a každý další den použití lešení k ceně -1111</t>
  </si>
  <si>
    <t>-1136949159</t>
  </si>
  <si>
    <t>197,243*14</t>
  </si>
  <si>
    <t>943211811</t>
  </si>
  <si>
    <t>Demontáž lešení prostorového rámového lehkého pracovního s podlahami  s provozním zatížením tř. 3 do 200 kg/m2, výšky do 10 m</t>
  </si>
  <si>
    <t>119874731</t>
  </si>
  <si>
    <t>197,243</t>
  </si>
  <si>
    <t>949101111</t>
  </si>
  <si>
    <t>Lešení pomocné pracovní pro objekty pozemních staveb  pro zatížení do 150 kg/m2, o výšce lešeňové podlahy do 1,9 m</t>
  </si>
  <si>
    <t>-741924842</t>
  </si>
  <si>
    <t>m.č.101,102,103,104</t>
  </si>
  <si>
    <t>15,75+5,27+4,37+3,02</t>
  </si>
  <si>
    <t>m.č.201,202,203</t>
  </si>
  <si>
    <t>20,7+13,5+9,45</t>
  </si>
  <si>
    <t>949101112</t>
  </si>
  <si>
    <t>Lešení pomocné pracovní pro objekty pozemních staveb  pro zatížení do 150 kg/m2, o výšce lešeňové podlahy přes 1,9 do 3,5 m</t>
  </si>
  <si>
    <t>1030354842</t>
  </si>
  <si>
    <t>m.č.001-část pod místnostmi</t>
  </si>
  <si>
    <t>6,5*4,0</t>
  </si>
  <si>
    <t>R-953-901.3</t>
  </si>
  <si>
    <t>Pomocné práce zednické</t>
  </si>
  <si>
    <t>-1786198850</t>
  </si>
  <si>
    <t>50,0</t>
  </si>
  <si>
    <t>965045112</t>
  </si>
  <si>
    <t>Bourání potěrů tl. do 50 mm cementových nebo pískocementových, plochy do 4 m2</t>
  </si>
  <si>
    <t>1787794044</t>
  </si>
  <si>
    <t>3,75</t>
  </si>
  <si>
    <t xml:space="preserve">suterén AK,rozvodna,chodba v přízemí-poškozený-10% </t>
  </si>
  <si>
    <t>(60,0+6,0+16,0)*0,1</t>
  </si>
  <si>
    <t>965046111</t>
  </si>
  <si>
    <t>Broušení stávajících betonových podlah úběr do 3 mm</t>
  </si>
  <si>
    <t>1838594718</t>
  </si>
  <si>
    <t>AK suterén,rozvodna+chodba</t>
  </si>
  <si>
    <t>60,0+6,0+16,0</t>
  </si>
  <si>
    <t>968072455</t>
  </si>
  <si>
    <t>Vybourání kovových rámů oken s křídly, dveřních zárubní, vrat, stěn, ostění nebo obkladů  dveřních zárubní, plochy do 2 m2</t>
  </si>
  <si>
    <t>1733033306</t>
  </si>
  <si>
    <t>prosklenná stěna s dveřmi</t>
  </si>
  <si>
    <t>0,8*2,0</t>
  </si>
  <si>
    <t>968072641</t>
  </si>
  <si>
    <t>Vybourání kovových rámů oken s křídly, dveřních zárubní, vrat, stěn, ostění nebo obkladů  stěn jakýchkoliv, kromě výkladních jakékoliv plochy</t>
  </si>
  <si>
    <t>-1684844682</t>
  </si>
  <si>
    <t>(2,4*3,0)-(0,8*2,0)</t>
  </si>
  <si>
    <t>1596568482</t>
  </si>
  <si>
    <t>1,076</t>
  </si>
  <si>
    <t>PVC</t>
  </si>
  <si>
    <t>0,063</t>
  </si>
  <si>
    <t>kov</t>
  </si>
  <si>
    <t>0,122+0,14</t>
  </si>
  <si>
    <t>-459951914</t>
  </si>
  <si>
    <t>1,401*19 'Přepočtené koeficientem množství</t>
  </si>
  <si>
    <t>-49501044</t>
  </si>
  <si>
    <t>997013813</t>
  </si>
  <si>
    <t>Poplatek za uložení stavebního odpadu na skládce (skládkovné) z plastických hmot zatříděného do Katalogu odpadů pod kódem 170 203</t>
  </si>
  <si>
    <t>801860173</t>
  </si>
  <si>
    <t>R-997-011.1</t>
  </si>
  <si>
    <t>Poplatek za uložení stavebního kovového odpadu na skládce (skládkovné)</t>
  </si>
  <si>
    <t>830414523</t>
  </si>
  <si>
    <t>roztřídění a očištění kovového odpadu</t>
  </si>
  <si>
    <t>-1322651287</t>
  </si>
  <si>
    <t>PSV</t>
  </si>
  <si>
    <t>Práce a dodávky PSV</t>
  </si>
  <si>
    <t>766</t>
  </si>
  <si>
    <t>Konstrukce truhlářské</t>
  </si>
  <si>
    <t>766695212</t>
  </si>
  <si>
    <t>Montáž ostatních truhlářských konstrukcí  prahů dveří jednokřídlových, šířky do 100 mm</t>
  </si>
  <si>
    <t>810704151</t>
  </si>
  <si>
    <t>61187156</t>
  </si>
  <si>
    <t>práh dveřní dřevěný dubový tl 2cm dl 82cm š 10cm</t>
  </si>
  <si>
    <t>1902584414</t>
  </si>
  <si>
    <t>998766102</t>
  </si>
  <si>
    <t>Přesun hmot pro konstrukce truhlářské stanovený z hmotnosti přesunovaného materiálu vodorovná dopravní vzdálenost do 50 m v objektech výšky přes 6 do 12 m</t>
  </si>
  <si>
    <t>-253560432</t>
  </si>
  <si>
    <t>R-766-122.1</t>
  </si>
  <si>
    <t>Montáž plastových stěn  plných, s výplní, výšky přes 2,75 do 3,50 m</t>
  </si>
  <si>
    <t>1602381361</t>
  </si>
  <si>
    <t>553R-413.1</t>
  </si>
  <si>
    <t>S/1-stěna plastová plná 2400x3000mm,s otvorem pro dveře 800x2000,dělená,vč.nosné konstrukce</t>
  </si>
  <si>
    <t>-1879243809</t>
  </si>
  <si>
    <t>R-766-660.1</t>
  </si>
  <si>
    <t>Montáž dveřních křídel dřevěných nebo plastových  vchodových dveří včetně rámu do plastových konstrukcí jednokřídlových bez nadsvětlíku</t>
  </si>
  <si>
    <t>-1213500609</t>
  </si>
  <si>
    <t>553R-414.1</t>
  </si>
  <si>
    <t>S/1-dveře vnitřní jednokřídlové 800x2000mm levé,prosklené,dolní část plná,do plastové stěny,vč.kování,zámku</t>
  </si>
  <si>
    <t>1501922227</t>
  </si>
  <si>
    <t>776</t>
  </si>
  <si>
    <t>Podlahy povlakové</t>
  </si>
  <si>
    <t>776111116</t>
  </si>
  <si>
    <t>Příprava podkladu broušení podlah stávajícího podkladu pro odstranění lepidla (po starých krytinách)</t>
  </si>
  <si>
    <t>-874643649</t>
  </si>
  <si>
    <t>rozvodna+chodba</t>
  </si>
  <si>
    <t>15,75+5,3</t>
  </si>
  <si>
    <t>39</t>
  </si>
  <si>
    <t>776201812</t>
  </si>
  <si>
    <t>Demontáž povlakových podlahovin lepených ručně s podložkou</t>
  </si>
  <si>
    <t>-94505676</t>
  </si>
  <si>
    <t>40</t>
  </si>
  <si>
    <t>776212111</t>
  </si>
  <si>
    <t>Montáž textilních podlahovin volným položením s podlepením spojů páskou pásů</t>
  </si>
  <si>
    <t>1551074718</t>
  </si>
  <si>
    <t>1,2*3,1</t>
  </si>
  <si>
    <t>41</t>
  </si>
  <si>
    <t>697R-510.1</t>
  </si>
  <si>
    <t>koberec dielektrický</t>
  </si>
  <si>
    <t>-1803500849</t>
  </si>
  <si>
    <t>42</t>
  </si>
  <si>
    <t>998776102</t>
  </si>
  <si>
    <t>Přesun hmot pro podlahy povlakové  stanovený z hmotnosti přesunovaného materiálu vodorovná dopravní vzdálenost do 50 m v objektech výšky přes 6 do 12 m</t>
  </si>
  <si>
    <t>-1205590157</t>
  </si>
  <si>
    <t>43</t>
  </si>
  <si>
    <t>783901551</t>
  </si>
  <si>
    <t>Příprava podkladu betonových podlah před provedením nátěru omytím tlakovou vodou</t>
  </si>
  <si>
    <t>-2093313093</t>
  </si>
  <si>
    <t xml:space="preserve">skladba P </t>
  </si>
  <si>
    <t>suterén AK,bloky v AK,rozvodna,chodba v přízemí</t>
  </si>
  <si>
    <t>60,0+30,0+6,0+16,0</t>
  </si>
  <si>
    <t>44</t>
  </si>
  <si>
    <t>R-783-913.1</t>
  </si>
  <si>
    <t>Penetrační syntetický nátěr hladkých betonových podlah-nátěrová hmota 1:1 s ředidlem (0,2 kg/m2)</t>
  </si>
  <si>
    <t>1464847896</t>
  </si>
  <si>
    <t>112,0</t>
  </si>
  <si>
    <t>45</t>
  </si>
  <si>
    <t>R-783-917.1</t>
  </si>
  <si>
    <t>Krycí trojnásobný syntetický nátěr betonové podlahy-nátěrová hmota na beton 100% voděodolná,odolávající olejům,roztokům solí,slabým kyselinám a zásadám.Mechanicky odolná a snadno opravitelná,spotř. 3x0,2 kg/m2</t>
  </si>
  <si>
    <t>-238751083</t>
  </si>
  <si>
    <t>784</t>
  </si>
  <si>
    <t>Dokončovací práce - malby a tapety</t>
  </si>
  <si>
    <t>46</t>
  </si>
  <si>
    <t>784111001</t>
  </si>
  <si>
    <t>Oprášení (ometení) podkladu v místnostech výšky do 3,80 m</t>
  </si>
  <si>
    <t>-1747277056</t>
  </si>
  <si>
    <t>stropy</t>
  </si>
  <si>
    <t>(9,1*6,5)+(4,5*10,0)</t>
  </si>
  <si>
    <t>stěny</t>
  </si>
  <si>
    <t>47</t>
  </si>
  <si>
    <t>784111005</t>
  </si>
  <si>
    <t>Oprášení (ometení) podkladu v místnostech výšky přes 5,00 m</t>
  </si>
  <si>
    <t>-418984273</t>
  </si>
  <si>
    <t>8,5*6,5</t>
  </si>
  <si>
    <t>48</t>
  </si>
  <si>
    <t>784181011</t>
  </si>
  <si>
    <t>Pačokování dvojnásobné v místnostech výšky do 3,80 m</t>
  </si>
  <si>
    <t>1445342389</t>
  </si>
  <si>
    <t>49</t>
  </si>
  <si>
    <t>784181015</t>
  </si>
  <si>
    <t>Pačokování dvojnásobné v místnostech výšky přes 5,00 m</t>
  </si>
  <si>
    <t>1741901164</t>
  </si>
  <si>
    <t>50</t>
  </si>
  <si>
    <t>784181121</t>
  </si>
  <si>
    <t>Penetrace podkladu jednonásobná hloubková v místnostech výšky do 3,80 m</t>
  </si>
  <si>
    <t>1393462926</t>
  </si>
  <si>
    <t>51</t>
  </si>
  <si>
    <t>784181125</t>
  </si>
  <si>
    <t>Penetrace podkladu jednonásobná hloubková v místnostech výšky přes 5,00 m</t>
  </si>
  <si>
    <t>826545006</t>
  </si>
  <si>
    <t>52</t>
  </si>
  <si>
    <t>784331001</t>
  </si>
  <si>
    <t>Malby protiplísňové dvojnásobné, bílé v místnostech výšky do 3,80 m</t>
  </si>
  <si>
    <t>1927559729</t>
  </si>
  <si>
    <t>53</t>
  </si>
  <si>
    <t>784331005</t>
  </si>
  <si>
    <t>Malby protiplísňové dvojnásobné, bílé v místnostech výšky přes 5,00 m</t>
  </si>
  <si>
    <t>-748812229</t>
  </si>
  <si>
    <t>R-210-101</t>
  </si>
  <si>
    <t>D.1.3.1-Silnoproudá elektrotechnikaa-dle přílohy</t>
  </si>
  <si>
    <t>D.1.2 Rekonstrukce přítokového objektu-strojní část</t>
  </si>
  <si>
    <t>Příslušné výkresy :</t>
  </si>
  <si>
    <t>D.1.2.3-11</t>
  </si>
  <si>
    <t>Pol. č.</t>
  </si>
  <si>
    <t>Popis položky</t>
  </si>
  <si>
    <t>Jedn.</t>
  </si>
  <si>
    <t>Jedn. cena</t>
  </si>
  <si>
    <t>Celk. cena bez DPH</t>
  </si>
  <si>
    <t xml:space="preserve"> -</t>
  </si>
  <si>
    <t>-</t>
  </si>
  <si>
    <t>Kč</t>
  </si>
  <si>
    <t>Plunžrový ventil DN500 PN10   4ES1</t>
  </si>
  <si>
    <t>ks</t>
  </si>
  <si>
    <t>Materiálové provedení: Těleso - tvárná litina
regulační vložka, píst , přídržný kroužek - nerezová ocel 1.4301
klikový pohon - DIN 1.4308
hřídel - DIN 1.4021
lišty vedení pístu, ložisková upávka - bronz
šrouby - nerez ocel</t>
  </si>
  <si>
    <t>Elektropohon otočný kompaktní s integrovaným řízením a frekvenčním měničem</t>
  </si>
  <si>
    <t xml:space="preserve">Napájení: 1x90-240VAC +/-10%, 50 Hz, nebo 1x110VDC +/-10%, </t>
  </si>
  <si>
    <t>Uzavírací klapka s 2x excentricky uloženým diskem s převodem 
s elektropohonem 
Integrovaná spínací a signalizační jednotka
Řízení pohonu s frekvenčním měničem v řídící kazetě-napájecí napětí 230V AC
50 Hz,-jištění max. 20A</t>
  </si>
  <si>
    <t>DN350 PN10   4ES3</t>
  </si>
  <si>
    <t>DN500 PN10   4ES2</t>
  </si>
  <si>
    <t>Uzavírací klapka s 2x excentricky uloženým diskem s převodem  
s elektropohonem 
Integrovaná spínací a signalizační jednotka</t>
  </si>
  <si>
    <t>DN500 PN10   4ES4</t>
  </si>
  <si>
    <t>Montážní vložka M20</t>
  </si>
  <si>
    <t>DN500 PN10</t>
  </si>
  <si>
    <t>Kladkostroj pojízdný, nosnost 1,6 t, zdvih 8 m</t>
  </si>
  <si>
    <t>VDJ Bludovice rek. - dodávka</t>
  </si>
  <si>
    <t>Přítok do komor</t>
  </si>
  <si>
    <t>Kotevní rám pod plunžrový ventil, hmotnost cca 200 kg</t>
  </si>
  <si>
    <t>Nátrubek přivařovací, mat. ocel tř. 11, vnější závit</t>
  </si>
  <si>
    <t>G ½“</t>
  </si>
  <si>
    <t>Kulový kohout plnoprůtokový, vnitřní závity, s odvzdušňovacím ventilkem</t>
  </si>
  <si>
    <t>Příruba zaslepovací plochá, typ 05, mat. DIN 1.4301</t>
  </si>
  <si>
    <t>DN 500 PN16</t>
  </si>
  <si>
    <t>Příruba přivařovací plochá, typ 01, mat. ocel tř. 11</t>
  </si>
  <si>
    <t>DN 350 PN10</t>
  </si>
  <si>
    <t>DN 500 PN10</t>
  </si>
  <si>
    <t>Přírubový spoj – pozinkované šrouby, matice a podložky</t>
  </si>
  <si>
    <t>Nerezové patkové koleno 90°, bez přírub, mat. DIN 1.4301</t>
  </si>
  <si>
    <t>DN350 (Ø 377 x 8)</t>
  </si>
  <si>
    <t>Ocelový přechod trubkový –centrický, mat. ocel tř. 11</t>
  </si>
  <si>
    <t>DN 600/500, délka 300 mm  (Ø 630 x Ø 530)</t>
  </si>
  <si>
    <t>Ocelová trubka, mat.  Ocel tř. 11</t>
  </si>
  <si>
    <t>DN 350 (Ø 377 x 9)</t>
  </si>
  <si>
    <t>DN 500 (Ø 530 x 8)</t>
  </si>
  <si>
    <t>DN 600 (Ø 630 x 8)</t>
  </si>
  <si>
    <t>Ocelová podpěra ocelového potrubí včetně kotevního materiálu, upravit při montáži</t>
  </si>
  <si>
    <t>DN 600 (Ø 630 x 8) H=1900 mm</t>
  </si>
  <si>
    <t>Ocelová podpěra uzavírací klapky DN500 na odtoku z turbíny včetně kotevního materiálu, upravit při montáži, H=1800 mm</t>
  </si>
  <si>
    <t>Kotevní rám pod plunžrový ventil viz náčrtek, hmotnost cca 270 kg</t>
  </si>
  <si>
    <t>Šroub M20 x 60, pozinkovaný</t>
  </si>
  <si>
    <t>Podložka pružná 20,5, pozinkovaná</t>
  </si>
  <si>
    <t>Zavzdušnění odběrného potrubí</t>
  </si>
  <si>
    <t>Plech tl. 8 mm - Ø 426 mm s otvorem Ø161 pro trubku DN 150 (Ø 159x4,5), mat. ocel tř. 11</t>
  </si>
  <si>
    <t>DN 150 PN16</t>
  </si>
  <si>
    <t>Příruba točivá pro PE lemový nákružek</t>
  </si>
  <si>
    <t>DN150 PN10</t>
  </si>
  <si>
    <t>DN150 PN16</t>
  </si>
  <si>
    <t>Přírubový spoj – pozinkované šrouby, matice a podložky prodloužený pro PE lemový nákružek</t>
  </si>
  <si>
    <t xml:space="preserve">PE lemový nákružek pro trubku </t>
  </si>
  <si>
    <t>DN150  (Ø 160 x 9,1)</t>
  </si>
  <si>
    <t>PE koleno 90°</t>
  </si>
  <si>
    <t>DN150 (Ø 160 x 15)</t>
  </si>
  <si>
    <t xml:space="preserve">Dvoudílná objímka se závěsnou tyčí </t>
  </si>
  <si>
    <t>pro trubku PE DN 150 (Ø 160 x 2),    L = 600 mm upravit při montáži včetně konzoly pro uchycení na stěnu</t>
  </si>
  <si>
    <t>Ocelový podstropní závěs pro PE trubku</t>
  </si>
  <si>
    <t>DN 150, L =4000 mm</t>
  </si>
  <si>
    <t>PE trubka</t>
  </si>
  <si>
    <t>DN 150 (Ø 160 x 9,1)</t>
  </si>
  <si>
    <t>Plech tl 6 mm - Ø 159 - zaslepení ventilačního potrubí stávajícího kuželového uzávěru</t>
  </si>
  <si>
    <t>Zaústění dávkování chloru</t>
  </si>
  <si>
    <t xml:space="preserve">Nátěry potrubí ( kartáčování +1x základní a 2x vrchní nátěr ), 
tloušťka nátěru min. 200 mikronů </t>
  </si>
  <si>
    <r>
      <t>m</t>
    </r>
    <r>
      <rPr>
        <vertAlign val="superscript"/>
        <sz val="9"/>
        <rFont val="Arial"/>
        <family val="2"/>
      </rPr>
      <t>2</t>
    </r>
  </si>
  <si>
    <t>Pomocný ocelový montážní a kotevní materiál tř. 11</t>
  </si>
  <si>
    <t>Dokumentace skutečného provedení</t>
  </si>
  <si>
    <t>Autorský dozor</t>
  </si>
  <si>
    <t>komplet</t>
  </si>
  <si>
    <t>VDJ Bludovice rekonstrukce - montážní materiál + montáž</t>
  </si>
  <si>
    <t>VDJ Bludovice rekonstrukce - celkem</t>
  </si>
  <si>
    <t>DN600 PN10   4ES5, 4ES6</t>
  </si>
  <si>
    <t>Šoupátko uzavírací ruční s kolem pro pitnou vodu</t>
  </si>
  <si>
    <t>DN300 PN10</t>
  </si>
  <si>
    <t>DN500 PN16</t>
  </si>
  <si>
    <t>DN600 PN10</t>
  </si>
  <si>
    <t>DN 600 PN10</t>
  </si>
  <si>
    <t>Ocelové koleno 90°, bez přírub, mat. ocel tř. 11</t>
  </si>
  <si>
    <t>DN600 (Ø 630 x 8)</t>
  </si>
  <si>
    <t>Ocelové koleno 20°, bez přírub, mat. ocel tř. 11</t>
  </si>
  <si>
    <t xml:space="preserve">DN600 (Ø 630x8)  </t>
  </si>
  <si>
    <t>Vypouštění komory č.4</t>
  </si>
  <si>
    <t>Příruba přivařovací plochá, typ 01, mat.ocel tř. 11</t>
  </si>
  <si>
    <t>DN 300 PN10</t>
  </si>
  <si>
    <t>DN 300 (Ø 324 x 8)</t>
  </si>
  <si>
    <t>Ocelová trubka, mat. ocel tř. 11</t>
  </si>
  <si>
    <t>Sání čerpadel pohonné vody chloru</t>
  </si>
  <si>
    <t>Solenoidový ventil, vnitřní závity, bez napětí uzavřen, 230 V, 50 Hz, IP 65</t>
  </si>
  <si>
    <t>G1"</t>
  </si>
  <si>
    <t>Kulový kohout plnoprůtokový, vnitřní závity</t>
  </si>
  <si>
    <t>G 1¼“</t>
  </si>
  <si>
    <t>Vsuvka jednoznačná, pozinkovaná</t>
  </si>
  <si>
    <t>Kulový kohout plnoprůtokový, vnější - vnitřní závit</t>
  </si>
  <si>
    <t>Ochranný filtr z mosazi s vnitřními závity</t>
  </si>
  <si>
    <t>PVC-u přechodka s vnějším závitem, typ AM 3</t>
  </si>
  <si>
    <t>32 x 40 x 1"</t>
  </si>
  <si>
    <t>40 x 50 x 1¼“</t>
  </si>
  <si>
    <t>PVC-u Šroubení s O-kroužkem EPDM, typ BO 1, pro lepení</t>
  </si>
  <si>
    <t>DN 32  (Ø 40)</t>
  </si>
  <si>
    <t>PVC-u koleno 90°, typ GO 1, pro lepení</t>
  </si>
  <si>
    <t>DN 25  (Ø 32)</t>
  </si>
  <si>
    <t>PVC-u T kus, typ TI 1, pro lepení</t>
  </si>
  <si>
    <t>PVC-u trubka PN 16 včetně kotevních prvků (držáků potrubí, kotvící pásky)</t>
  </si>
  <si>
    <t>DN 25  (Ø 32 x 2,4)</t>
  </si>
  <si>
    <t>DN 32  (Ø 40 x 3)</t>
  </si>
  <si>
    <t>Výtlak čerpadel pohonné vody</t>
  </si>
  <si>
    <t>Zpětný ventil univerzální z mosazi, vnitřní závity</t>
  </si>
  <si>
    <t>PVC injektor do 500 g/h, připojení DN20, pro tlakovou vodu</t>
  </si>
  <si>
    <t>Podtlaková trubička PE 8x11 100 m</t>
  </si>
  <si>
    <t>Podtlaková trubička PE 8x11 50 m</t>
  </si>
  <si>
    <t>PVC kulový kohout S4 PN 16, objímky pro lepení</t>
  </si>
  <si>
    <t>PVC-u Objímka přímá, typ MA 1, pro lepení</t>
  </si>
  <si>
    <t>DN 20  (Ø 25)</t>
  </si>
  <si>
    <t>PVC-u redukce krátká, typ RC 1, pro lepení</t>
  </si>
  <si>
    <t>32 x 25</t>
  </si>
  <si>
    <t>DN 20  (Ø 25 x 1,9)</t>
  </si>
  <si>
    <t>PVC-u Přechodka s vnitřním závitem, typ AF 3</t>
  </si>
  <si>
    <t>32 x 1"</t>
  </si>
  <si>
    <t>PVC-u Hadicová koncovka, typ PO 1</t>
  </si>
  <si>
    <t xml:space="preserve"> Ø 25</t>
  </si>
  <si>
    <t>PVC-u Hadicová koncovka, typ PO 2</t>
  </si>
  <si>
    <t>G ¾“ / Ø 25</t>
  </si>
  <si>
    <t>PVC hadice PN 10</t>
  </si>
  <si>
    <t>vnitřní Ø 25 mm</t>
  </si>
  <si>
    <t>Šroubovací hadicová spona pro</t>
  </si>
  <si>
    <t xml:space="preserve"> Ø25 - 45 mm</t>
  </si>
  <si>
    <t>Příruba přivařovací plochá, typ 01, mat.ocel tř. 11, pracovní tlak do 0,6 MPa</t>
  </si>
  <si>
    <t>DN 40    PN40</t>
  </si>
  <si>
    <t>DN 40   (Ø 44,5 x 3,2)</t>
  </si>
  <si>
    <t>Zaslepovací příruba plochá, typ 05, mat. DIN 1.4571, pracovní tlak do 0,6 MPa</t>
  </si>
  <si>
    <t>DN 40    PN40 s otvorem Ø 35 pro nerezovou trubku Ø 34,2 x 3,2</t>
  </si>
  <si>
    <t>Nerezová trubka Ø 34,2 x 3,25 s úkosem 45° jednom konci, 
délka 350 mm, mat. DIN 1.4571</t>
  </si>
  <si>
    <t>Nerezové koleno 90°, bez přírub, mat. DIN 1.4571</t>
  </si>
  <si>
    <t>Ø 34,2 x 3,25</t>
  </si>
  <si>
    <t>Hrdlo přivařovací, mat. DIN 1.4571, vnitřní závit</t>
  </si>
  <si>
    <t>G 1"</t>
  </si>
  <si>
    <t>Přírubový spojizolační  – nerez šrouby, matice a podložky, mat. šroubů – A2 (17240 ) DIN 1.4301 mat. matic – A4 (17348 ) DIN 1.4571</t>
  </si>
  <si>
    <t>Kulový kohout plnoprůtokový, vnější závity</t>
  </si>
  <si>
    <t>POZNÁMKA:
Rozsah specifikace tvarovek PVC-U může být dodavatelem během realizace
upřesněn dle situace při montáži</t>
  </si>
  <si>
    <t>Demontáž části stávajícího potrubí v armaturní komoře</t>
  </si>
  <si>
    <t>Poř. číslo</t>
  </si>
  <si>
    <t>Položka</t>
  </si>
  <si>
    <t>Typ a výrobce</t>
  </si>
  <si>
    <t>Jednotka</t>
  </si>
  <si>
    <t>Jedn. cena (Kč)</t>
  </si>
  <si>
    <t>Celk. cena (Kč)</t>
  </si>
  <si>
    <t>RS</t>
  </si>
  <si>
    <t>Rozváděč plastový skříň, 3řady, 54 modulů, rozm. 418x586x148mm, IP65/IP40, průhledné dveře a příslušenství pro instalaci na zeď, údaje a vystrojení viz příloha D.1.3.1.5</t>
  </si>
  <si>
    <t>Montážní a propojovací příslušenství sestavy skříně</t>
  </si>
  <si>
    <t>soupr.</t>
  </si>
  <si>
    <t>vypínač trojpólový 32A, IP20</t>
  </si>
  <si>
    <t>jistič  vzduchový 6B1P, IP20</t>
  </si>
  <si>
    <t>jistič  vzduchový 10B1P, IP20</t>
  </si>
  <si>
    <t>jistič  vzduchový 13B1P, IP20</t>
  </si>
  <si>
    <t>jistič  vzduchový 16B1P, IP20</t>
  </si>
  <si>
    <t>jistič  vzduchový 6B1P+N, IP20</t>
  </si>
  <si>
    <t>jistič  vzduchový 10B1P+N, IP20</t>
  </si>
  <si>
    <t>jistič  vzduchový 10B3P, IP20</t>
  </si>
  <si>
    <t>Kombinovaný poudový chránič dvoupólový rez. proud 30mA AC-G s nadproud. spouští  20A/B, IP20</t>
  </si>
  <si>
    <r>
      <t>Svorky, řadová svorkovnice do 4 mm</t>
    </r>
    <r>
      <rPr>
        <vertAlign val="superscript"/>
        <sz val="8"/>
        <rFont val="Arial CE"/>
        <family val="2"/>
        <charset val="238"/>
      </rPr>
      <t>2</t>
    </r>
  </si>
  <si>
    <r>
      <t>Svorky, řadová svorkovnice do 10 mm</t>
    </r>
    <r>
      <rPr>
        <vertAlign val="superscript"/>
        <sz val="8"/>
        <rFont val="Arial CE"/>
        <family val="2"/>
        <charset val="238"/>
      </rPr>
      <t>2</t>
    </r>
  </si>
  <si>
    <t>Ucpávková kabelová vývodka 20, IP65</t>
  </si>
  <si>
    <t>Ucpávková kabelová vývodka 25, IP65</t>
  </si>
  <si>
    <t>Ucpávková kabelová vývodka 40, IP65</t>
  </si>
  <si>
    <t>Upevňovací příslušenství skříně</t>
  </si>
  <si>
    <t>Dodávky</t>
  </si>
  <si>
    <t xml:space="preserve">svítidlo LED trubice průmyslové celoplastové 2x36W, IP65, vč. zdroje a příslušenství, pro průběžné zapojení </t>
  </si>
  <si>
    <t>LED reflektor, hliní/tvrzené sklo, teple bílá, 30W, IP65, úhel svitu 140°</t>
  </si>
  <si>
    <t xml:space="preserve">spínač jednopólový, povrchová montáž, IP44, </t>
  </si>
  <si>
    <t xml:space="preserve">spínač seriový, povrchová montáž, IP44, </t>
  </si>
  <si>
    <t>Přímotopný elektrický panel 230V/0,5kW, s integrovaným vypínačem a termostatem, IP43</t>
  </si>
  <si>
    <t>Přímotopný elektrický panel 230V/1,5kW, s integrovaným vypínačem a termostatem, IP43</t>
  </si>
  <si>
    <t>Plastová zásuvková skříň 400/230V, IP44, s 5-ti pólovými zásuvkami chráněnými jističi a proudovým chráničem, 1x zásuvka 400V/32A,  1x zásuvka 400V/16A, 2x 230V/16A</t>
  </si>
  <si>
    <t>Vodiče</t>
  </si>
  <si>
    <t>CYKY-J 5x6</t>
  </si>
  <si>
    <t>CYKY-J 5x4</t>
  </si>
  <si>
    <t>CYKY-J 3x1,5, vč. provizorních propojů</t>
  </si>
  <si>
    <t>CYKY-O 3x1,5</t>
  </si>
  <si>
    <t>CYKY-O 4x1,5</t>
  </si>
  <si>
    <t>CYKY-J 5x1,5</t>
  </si>
  <si>
    <t>CYKY-J 3x2,5</t>
  </si>
  <si>
    <t>vodič CY 4 Z/Ž pospojování</t>
  </si>
  <si>
    <t>vodič CY 6 Z/Ž pospojování</t>
  </si>
  <si>
    <t>Materiál</t>
  </si>
  <si>
    <t>Krabice rozbočovací do vlhka, vč. Vývodek, IP65</t>
  </si>
  <si>
    <t>Kabelový nerezový drátový žlab 62/60, včetně spojek, tvarovek a montážního a upevňovacího příslušenství</t>
  </si>
  <si>
    <t>Lišta vkládací plastová, vč. příslušenství 40/40</t>
  </si>
  <si>
    <t>Lišta vkládací plastová, vč. příslušenství 18/14</t>
  </si>
  <si>
    <t>Trubka  elektroinstalační poddajná z PP, odolnost 320N Ø16</t>
  </si>
  <si>
    <t xml:space="preserve">ekvipotenciální svorkovnice typ 1 na omítku, vč. krytu </t>
  </si>
  <si>
    <t>pomocný materiál</t>
  </si>
  <si>
    <t>Montáž</t>
  </si>
  <si>
    <t>montáž  zařízení uvedených v odst. "Dodávky"</t>
  </si>
  <si>
    <t>montáž  zařízení uvedených v odst. "Materiál", vč. provizorních propojů</t>
  </si>
  <si>
    <t>demontáž elektroinstalace v dotčených prostorách</t>
  </si>
  <si>
    <t>revize výchozí</t>
  </si>
  <si>
    <t xml:space="preserve">utěsnění stáv. kabelových prostupů </t>
  </si>
  <si>
    <t>kompl.</t>
  </si>
  <si>
    <t>průraz zdivem  do tl. 50cm</t>
  </si>
  <si>
    <t>Oživení, individuální zkoušky</t>
  </si>
  <si>
    <t>Dokumentace</t>
  </si>
  <si>
    <t>Skutečné provedení</t>
  </si>
  <si>
    <t>celek</t>
  </si>
  <si>
    <t>Silnoproudá elektrotechnika - Celkem</t>
  </si>
  <si>
    <t>4RM</t>
  </si>
  <si>
    <t>Rozváděč, kovová skříň 1 pole 1000 samostatně stojící, hloubka 500, výška 2000, podstavec 200, tech. údaje a vystrojení viz příloha D.1.3.2.6</t>
  </si>
  <si>
    <t>Kompletační příslušenství sestavy skříně</t>
  </si>
  <si>
    <t>Přípojnice a přípojovací příslušenství sestavy skříní</t>
  </si>
  <si>
    <t>Jistič 3P, 35A, vyp. schopnost 25kA, napěťová spoušť, pomocné kontakty, připojovací příslušenství</t>
  </si>
  <si>
    <t>Tlačítkový ovládač nouzové zastavení hřib, 1 spínací kontakt, ovládač stiskací IP65 otočný s aretací</t>
  </si>
  <si>
    <t>Svodič přepětí 2.stupeň, 4P, 275V, impuls 7kA-10/350, 25kA-8/20, max.60kA, s dálkovou signalizací</t>
  </si>
  <si>
    <t>Zásuvka modulová na lištu DIN, 230V/16A</t>
  </si>
  <si>
    <t>Monitor sítě 3x400V, 50Hz, nepřímé měření pproudu x/5A s datovým rozhraním, montáž do panelu IP54</t>
  </si>
  <si>
    <t>Zkratovací a zkušební svorkovnice 3x proudových transformátorů, s krytem IP40</t>
  </si>
  <si>
    <t>Proudový transformátor průvlečný na vodiče 35/5A, 5VA, 0,5%</t>
  </si>
  <si>
    <t>Polohový spínač koncový, 250V/6A, IP65</t>
  </si>
  <si>
    <t>Svitidlo osvětlení skříně 20W, IP20</t>
  </si>
  <si>
    <t>Zdroj bezpečného malého napětí 230V AC/24V DC - 5A</t>
  </si>
  <si>
    <t>Svodič přepětí 3.stupeň, 2P, 1P+N, 230V/16A s VF filtrem proti rušení, ochranná úroveň 850V, odezva 25ns</t>
  </si>
  <si>
    <t>Rázová oddělovací tlumivka přepěťové ochrany 3. stupeň 230V/16A</t>
  </si>
  <si>
    <r>
      <t>Svorky, řadová svorkovnice s pojistkou a LED signalizací do 4 mm</t>
    </r>
    <r>
      <rPr>
        <vertAlign val="superscript"/>
        <sz val="8"/>
        <rFont val="Arial CE"/>
        <family val="2"/>
        <charset val="238"/>
      </rPr>
      <t>2</t>
    </r>
  </si>
  <si>
    <t>Termostat - spínač temperaceí rozváděče 0+30°C, IP40</t>
  </si>
  <si>
    <t>Topné těleso mikroklimatizace rozváděče 50W, 230V/50Hz, IP44</t>
  </si>
  <si>
    <t xml:space="preserve">Stykač motorový 3P/12A-AC3, ovládací napětí 230VAC, cívka s integrovanou ochranou  + pomocné kontakty </t>
  </si>
  <si>
    <t>Přepínač pomocných obvodů 230V/3A, 2 polohy spínací + poloha vypnuto, 2 spínací kontakty, ovládač otočný bez návratu, IP65</t>
  </si>
  <si>
    <t>Signálnálka "LED" 230V AC, žlutá</t>
  </si>
  <si>
    <t>Signálnálka "LED" 230V AC, bílá</t>
  </si>
  <si>
    <t>Signálnálka "LED" 230V AC, modrá</t>
  </si>
  <si>
    <t>Relé pomocné 4P/5A, s indikaci sepnutí, typovací tlačítko, ovládací napětí 24VDC, ochranná dioda + patice</t>
  </si>
  <si>
    <t>Relé pomocné 4P/5A, s indikaci sepnutí, typovací tlačítko, ovládací napětí 230VAC+ patice</t>
  </si>
  <si>
    <t xml:space="preserve">Stykač motorový 3P/16A-AC3, ovládací napětí 230VAC, cívka s integrovanou ochranou  + pomocné kontakty </t>
  </si>
  <si>
    <t>Přepínač silových obvodů do 16A, 2 polohy spínací + poloha vypnuto, 2-pólový, na lištu DIN, polohy UPS/SÍŤ</t>
  </si>
  <si>
    <t>Záložní zdroj interaktivního typu 1500VA s příslušenstvím, výměna bez přerušení napájení + bateriový modul prodloužení zálohy.</t>
  </si>
  <si>
    <t>Mřížka odvětrávací 300x300 mm, IP54</t>
  </si>
  <si>
    <t>Zdroj pomocného napětí SELV 230VAC/24VDC 6A</t>
  </si>
  <si>
    <t>Stykač dvoupólový 20A, c. 230VAC ovládání, na lištu, IP20</t>
  </si>
  <si>
    <t>Motorový spouštěč s tepelnou ochranou přetížení, zkratová spouštť, vypínací schopnost 10kA, 3P do 10A + pomocné kontakty</t>
  </si>
  <si>
    <t>jistič  vzduchový 2C1P, IP20</t>
  </si>
  <si>
    <t>jistič  vzduchový 4C1P, IP20</t>
  </si>
  <si>
    <t>jistič  vzduchový 2C1P+N, IP20</t>
  </si>
  <si>
    <t>jistič  vzduchový 4C1P+N, IP20</t>
  </si>
  <si>
    <t>jistič  vzduchový 10B3P, IP20 - rezerva</t>
  </si>
  <si>
    <r>
      <t>Svorky, řadová svorkovnice do 2,5 mm</t>
    </r>
    <r>
      <rPr>
        <vertAlign val="superscript"/>
        <sz val="8"/>
        <rFont val="Arial CE"/>
        <family val="2"/>
        <charset val="238"/>
      </rPr>
      <t>2</t>
    </r>
  </si>
  <si>
    <t>Ucpávková kabelová vývodka 32, IP65</t>
  </si>
  <si>
    <t>Montážní kompletace rozváděče</t>
  </si>
  <si>
    <t>MS01</t>
  </si>
  <si>
    <t xml:space="preserve">Ovládací plastová skříň, STOP tlačítko, funkce nouzového zastavení ve skříni IP65 </t>
  </si>
  <si>
    <t>MS</t>
  </si>
  <si>
    <t>Přepínač v plastové skříňce, se signálkou sepnutí vč. příslušenství, IP54</t>
  </si>
  <si>
    <t>HA-</t>
  </si>
  <si>
    <t>Světelná a zvuková signalizace SESTAVA 230V</t>
  </si>
  <si>
    <t>ST</t>
  </si>
  <si>
    <t xml:space="preserve">Průmyslový prostorový termostat spínací proud 16A IP54, nastavení pod krytem, </t>
  </si>
  <si>
    <t>BP</t>
  </si>
  <si>
    <t>Tenzometrický snímač tlaku 0+0,6MPa, 2 vodičové přípojení                        4-20mA, konektor, G1/2´</t>
  </si>
  <si>
    <t>Tenzometrický snímač tlaku 0+0,25MPa, 2 vodičové přípojení                        4-20mA, konektor, G1/2´</t>
  </si>
  <si>
    <t>BL</t>
  </si>
  <si>
    <t>Ponorná tenzometrická nerezová sonda 0+10m v.s., 2 vodičové přípojení,            4-20mA, integrovaná přepěťová ochrana, kabel 50m. Sonda s certifikátom pro styk s pitnou vodou</t>
  </si>
  <si>
    <t>SL</t>
  </si>
  <si>
    <t>Vyhodnocovací relé hladiny vodivostních kapalin na lištu DIN do rozváděče, napájení 230VAC, vstup ponorná vodivostní sonda, výstup přepínací kontakt relé.</t>
  </si>
  <si>
    <t>Ponorná vodivostní sonda se 2-ma elektrodami vhodá pro pitnmou vodu, kabel 5m, IP68</t>
  </si>
  <si>
    <t>4BT1-2</t>
  </si>
  <si>
    <t>Prostorový snímač venkovní teploty se zapouzdřením - aktivní výstu -5+50°C /  4-20mA, IP54</t>
  </si>
  <si>
    <t>Kabel CMFM 19x0,5</t>
  </si>
  <si>
    <t>Kabel CMFM 12x0,5</t>
  </si>
  <si>
    <t>Kabel CMFM 2x1</t>
  </si>
  <si>
    <t>Kabel CMFM 4x1</t>
  </si>
  <si>
    <t>Kabel CMFM 5x1</t>
  </si>
  <si>
    <t>Kabel CMFM 7x1</t>
  </si>
  <si>
    <t>Kabel  JYTY 7x1</t>
  </si>
  <si>
    <t>Kabel CMSM-G 3x1,5</t>
  </si>
  <si>
    <t>Kabel CMSM-G 5x1</t>
  </si>
  <si>
    <t>Kabel CMSM-G 4x1,5</t>
  </si>
  <si>
    <t>Kabel  CYKY-J 5x6</t>
  </si>
  <si>
    <t>Kabel  CYKY-J 5x1,5</t>
  </si>
  <si>
    <t>Kabel  CYKY-J 4x1,5</t>
  </si>
  <si>
    <t>Kabel  CYKY-J 3x2,5</t>
  </si>
  <si>
    <t>Kabel  CYKY-J 3x1,5</t>
  </si>
  <si>
    <t>Kabel  CYKY-O 3x1,5</t>
  </si>
  <si>
    <t>Krabice rozbočovací do vlhka, vč. vývodek</t>
  </si>
  <si>
    <t>Kabelový nerezový drátový žlab 60x100, včetně tvarovek, montážního a upevňovacího příslušenství</t>
  </si>
  <si>
    <t>Kabelový nerezový drátový žlab 35x300, včetně tvarovek, montážního a upevňovacího příslušenství</t>
  </si>
  <si>
    <t>Kabelový nerezový drátový žlab 62/60, včetně víka, tvarovek montážního a upevňovacího příslušenství</t>
  </si>
  <si>
    <t>Montážní práce</t>
  </si>
  <si>
    <t>úpravy v odpojení a znovu zapojení stávajících přístrojů a zařízení motorické instalace a MAR, zůstávající i po rekonstrukci</t>
  </si>
  <si>
    <t>demontáž elektrických zařízenív místnosti elektro a stávajících kabelových tras</t>
  </si>
  <si>
    <t>Projekt</t>
  </si>
  <si>
    <t>Autorský a technický dozor</t>
  </si>
  <si>
    <t>Motorická instalace a MAR - Celkem</t>
  </si>
  <si>
    <t>4BQ1-3</t>
  </si>
  <si>
    <t>Zapojení stávajících přístrojů MAR</t>
  </si>
  <si>
    <t>4SP</t>
  </si>
  <si>
    <t>4ES11-12</t>
  </si>
  <si>
    <t>zapojení stávajících přístrojů MAR</t>
  </si>
  <si>
    <t>Název</t>
  </si>
  <si>
    <t>Mj</t>
  </si>
  <si>
    <t>Počet</t>
  </si>
  <si>
    <t>Materiál celkem</t>
  </si>
  <si>
    <t>DM</t>
  </si>
  <si>
    <t>Montáž celkem</t>
  </si>
  <si>
    <t>Cena celkem</t>
  </si>
  <si>
    <t>Specifikace dodávky</t>
  </si>
  <si>
    <t>Rozváděč DR1 - doplnění (vodojem 2/3)</t>
  </si>
  <si>
    <t>Modulární stanice průmyslový automat z modulů včetně datového rozhraní -  CP-2005, MR-0134, 3x IB-1301, 2x IT-1604, 1x OS-1401, SX-1181, PS2-60/27</t>
  </si>
  <si>
    <t>kpl</t>
  </si>
  <si>
    <t>Dotykový panel 10,1"</t>
  </si>
  <si>
    <t>Switch 4x RJ45, převodník optika-metalika, konektory ST, 106FX2-ST</t>
  </si>
  <si>
    <t>Rozváděč optický s příslušenstvím</t>
  </si>
  <si>
    <t>H07V-K 1.5 mm2</t>
  </si>
  <si>
    <t>H07V-K 2.5 mm2</t>
  </si>
  <si>
    <t>106/11    Vývodka kabelová kuželová Pg 11, šedá</t>
  </si>
  <si>
    <t xml:space="preserve"> Ukončení vodičů v rozváděči nebo na přístroji do 10 mm2</t>
  </si>
  <si>
    <t>Drobný montážní a popisový materiál</t>
  </si>
  <si>
    <t>Rozváděč DR1 - doplnění (vodojem 2/3) - celkem</t>
  </si>
  <si>
    <t>Rozváděč DR2 (vodojem 4)</t>
  </si>
  <si>
    <t>Rozváděč skříňový  2000 x 600 x 500 - rozváděč je součástí dodávky D.1.3.2</t>
  </si>
  <si>
    <t>Modulární stanice průmyslový automat z modulů včetně datového rozhraní - rám 27 pozic RM-8944, PW-8901, CP-8001, 1x MR-0133, 1x MR-0134, 4x IB-8304, 1x OS-8401, 1x OS-8404, 2x IT-8601, 2x OT-8651, LTE modem ICR</t>
  </si>
  <si>
    <t>Kabel optický propojovací duplex ST-ST 50/125 OM2, 2M</t>
  </si>
  <si>
    <t>UPS 1200VA/720W, 230V;1f; VFD</t>
  </si>
  <si>
    <t>HSAF 10</t>
  </si>
  <si>
    <t>LTN-4B-1 Jistič</t>
  </si>
  <si>
    <t>Ks</t>
  </si>
  <si>
    <t>LTN-10B-1 Jistič</t>
  </si>
  <si>
    <t>AXSP3P06 Zdroj napájecí 230 VAC/ 24 VDC/ 6A</t>
  </si>
  <si>
    <t>SS-30-120/DIN - 20-32 /12 VDC/ 2,5A spínaný DC/DC měnič na DIN lištu</t>
  </si>
  <si>
    <t>TL2003-08 Svítidlo zářivkové s vypínačem 8W, IP 20</t>
  </si>
  <si>
    <t>Soklová zásuvka</t>
  </si>
  <si>
    <t>2,5A Řadová svornice</t>
  </si>
  <si>
    <t>PE 2,5 A Řadová svornice</t>
  </si>
  <si>
    <t>4 Řadová svornice pojistková</t>
  </si>
  <si>
    <t>kabelový žlab děrovaný</t>
  </si>
  <si>
    <t>CY 1 TM-BK CY 1 TM-BK KARTON 100M</t>
  </si>
  <si>
    <t>CY 1,5 Č-BK CY 1,5 Č-BK KARTON 100M</t>
  </si>
  <si>
    <t>CY 1,5 SM-BK CY 1,5 SM-BK KARTON 100M</t>
  </si>
  <si>
    <t>Ukončení vodičů 6 mm2</t>
  </si>
  <si>
    <t>Rozváděč DR2 (vodojem 4) - celkem</t>
  </si>
  <si>
    <t>Specifikace dodávky - celkem</t>
  </si>
  <si>
    <t>Dodávky - celkem</t>
  </si>
  <si>
    <t>Montážní materiál</t>
  </si>
  <si>
    <t>APP 03 Převodník analogových signálů</t>
  </si>
  <si>
    <t>CYKY-J 3x1.5 , pevně</t>
  </si>
  <si>
    <t>SYKFY 5x2x0,50 , pevně</t>
  </si>
  <si>
    <t>LAN FTP200 MHz CAT.5e 4x2x...</t>
  </si>
  <si>
    <t>Univerzální FO kabel A/I-BH, gelový ,8x50/125,nek.prvky,FRNC, pevně</t>
  </si>
  <si>
    <t>Krabice s průchodkami IP44 hranatá 80x80x40</t>
  </si>
  <si>
    <t>Elektroinstalační kanál plastový 140x60 (2m)</t>
  </si>
  <si>
    <t>LV 24X22 LIŠTA VKLÁDACÍ (3m)</t>
  </si>
  <si>
    <t>4032 TRUBKA TUHÁ PVC 750N délka 2 m barva tmavě šedá</t>
  </si>
  <si>
    <t>HM 10 HMOŽDINKA 10</t>
  </si>
  <si>
    <t>Chránička optického kabelu</t>
  </si>
  <si>
    <t>Montážní materiá - celkem</t>
  </si>
  <si>
    <t>Demontáže</t>
  </si>
  <si>
    <t>Demontáž stávajícího ASŘ</t>
  </si>
  <si>
    <t>Demontáže - celkem</t>
  </si>
  <si>
    <t>Odvoz a likvidace</t>
  </si>
  <si>
    <t>Demontovaná instalace</t>
  </si>
  <si>
    <t>Odvoz a likvidace - celkem</t>
  </si>
  <si>
    <t>Dočasný provoz během výstavby MVE</t>
  </si>
  <si>
    <t>Přepojování pohonů a měření během výstavby</t>
  </si>
  <si>
    <t>Náhradní komunikace a řízení po dobu výstavby</t>
  </si>
  <si>
    <t>Dočasný provoz během výstavby MVE - celkem</t>
  </si>
  <si>
    <t>Služby</t>
  </si>
  <si>
    <t>Software telemetrické stanice</t>
  </si>
  <si>
    <t>Instalace, oživení a komplexní zkoušky</t>
  </si>
  <si>
    <t>Konfigurace dispečerského systému</t>
  </si>
  <si>
    <t>Inženýrská činnost</t>
  </si>
  <si>
    <t>Revize</t>
  </si>
  <si>
    <t>Dokumentace SP - 3 paré</t>
  </si>
  <si>
    <t>Služby - celkem</t>
  </si>
  <si>
    <t>Přepojení telemetrických signálů</t>
  </si>
  <si>
    <t>Napojení optických kabelů</t>
  </si>
  <si>
    <t>Připojení telemetrických signálů  - celkem</t>
  </si>
  <si>
    <t>Podružný materiál</t>
  </si>
  <si>
    <t>Elektromontáže - celkem</t>
  </si>
  <si>
    <t>Doprava a přesun</t>
  </si>
  <si>
    <t>Podíl přidružených výkonů</t>
  </si>
  <si>
    <t>Dodavatelská dokumentace</t>
  </si>
  <si>
    <t>Provozní vlivy</t>
  </si>
  <si>
    <t>Ostatní náklady - celkem</t>
  </si>
  <si>
    <t>Náklady celkem</t>
  </si>
  <si>
    <t>D.2.1 Technologické vystrojení MVE-strojní část</t>
  </si>
  <si>
    <t>D.2.1.3-5</t>
  </si>
  <si>
    <t>VDJ Bludovice vystrojení MVE</t>
  </si>
  <si>
    <t>Horizontální Francisova turbína sestávající z :</t>
  </si>
  <si>
    <t>Turbína horizontální Francisova, průměr oběžného kola 338 mm</t>
  </si>
  <si>
    <t>regulace lopatek</t>
  </si>
  <si>
    <t>čidla turbíny</t>
  </si>
  <si>
    <t xml:space="preserve">ocelové savky </t>
  </si>
  <si>
    <t xml:space="preserve">Asynchronního generátoru </t>
  </si>
  <si>
    <t>elektrické části</t>
  </si>
  <si>
    <t>řídícího systému</t>
  </si>
  <si>
    <t>technologického designu a technické dokumentace</t>
  </si>
  <si>
    <t>dopravy na lokalitu</t>
  </si>
  <si>
    <t>montáž a uvedení do provozu</t>
  </si>
  <si>
    <t xml:space="preserve">Montážní vložka M20 </t>
  </si>
  <si>
    <t>DN350 PN10</t>
  </si>
  <si>
    <t>VDJ Bludovice MVE - dodávka</t>
  </si>
  <si>
    <t>DN 200 PN16</t>
  </si>
  <si>
    <t>DN 200 (Ø 219 x 6,3)</t>
  </si>
  <si>
    <t>DN 500 (Ø 530 x 8) H = 760 mm</t>
  </si>
  <si>
    <t>Tyč U140, mat. ocel tř. 11</t>
  </si>
  <si>
    <t>Plech tl. 12 - 250 x 250, mat. ocel tř. 11</t>
  </si>
  <si>
    <t>Plech tl. 12 - 250 x 250, mat. ocel tř. 1</t>
  </si>
  <si>
    <t>Ocelový třmen pro ocelovou trubku DN500 (Ø 530x8) včetně matic</t>
  </si>
  <si>
    <t>Šroub M16 x 50, pozinkovaná</t>
  </si>
  <si>
    <t>Matice M16, pozinkovaná</t>
  </si>
  <si>
    <t>Podložka 17, pozinkovaná</t>
  </si>
  <si>
    <t>Mechanická kotva HSA-KA M20 x 170</t>
  </si>
  <si>
    <t>Podstropní závěs šikmého potrubí DN600 (Ø 630 x 8) zavěsit na I nosník</t>
  </si>
  <si>
    <t>VDJ Bludovice MVE - montážní materiál + montáž</t>
  </si>
  <si>
    <t>VDJ Bludovice MVE - celkem</t>
  </si>
  <si>
    <t>RE MVE</t>
  </si>
  <si>
    <t>OCEP skříň šířka 600mm, samostatně stojící s montážním panelem, vč. podstavce 200mm, příslušenství a prosklených dveří, IP54, 2ks bočnic 2000+400mm, horní víko 600+400mm, osazená v přítokovém objektu (aerace), tech. údaje a vystrojení viz příloha D.2.2.7</t>
  </si>
  <si>
    <t>Jistič 3P, 250A, vyp. schopnost 25kA, řídící jednotka, nastavitelná spoušť, připojovací příslušenství</t>
  </si>
  <si>
    <t>Odpínač válcových pojistek 1P, 10x38, včetně válcových pojistkových  vložek 20A</t>
  </si>
  <si>
    <t>Odpínač válcových pojistek 3P,  10x38, včetně válcových pojistkových  vložek 2A</t>
  </si>
  <si>
    <t>jistič  vzduchový 10C1P, IP20</t>
  </si>
  <si>
    <t>jistič  vzduchový 6C1P, IP20</t>
  </si>
  <si>
    <t>zásuvka plastová jednonásobná s víčkem a kolíkem, IP54, Variant+, 16A/250V</t>
  </si>
  <si>
    <t>Svitidlo osvětlení skříně 18W, IP20</t>
  </si>
  <si>
    <t>Proudový transformátor průchozí 150/5A, 15VA, tř. př. 0,5% S + úřední cejch a protokol</t>
  </si>
  <si>
    <t>Řadový pojistkový odpínač trojpólový, vč. 9 ks nožových pojistek PNA1-3x160A, 3x125A, 3x35A</t>
  </si>
  <si>
    <t>Svodič přepětí trojpólový kombinovaný 1.a 2.stupeň, 330V/50Hz, ochranná úroveň 1,5kV max. výbojový proud 60kA, doba odezvy 100ns, dálková signalizace</t>
  </si>
  <si>
    <t>třífázový statický elektroměr - nepřímé měření x/5, elektronický programovatelný s datovým výstupem                                                  RS485 Modbus RTU  + úřední cejch a protokol</t>
  </si>
  <si>
    <t>Svorka řadová, vč. příslušenství pro vodiče do 2,5</t>
  </si>
  <si>
    <t>Montážní sestavení a kompletace rozváděče</t>
  </si>
  <si>
    <t>Elektroměrová skříň</t>
  </si>
  <si>
    <t xml:space="preserve">Odpojení elektroměru a nové připojení 4-Q elektroměru dle podmínek ČEZ Distribuce a.s. </t>
  </si>
  <si>
    <t>HDO přijímač a oddělovací relé pro dálkové vypnutí generátoru MVE od sítě</t>
  </si>
  <si>
    <t xml:space="preserve">SET pro bezdrátový přenos signálu HDO </t>
  </si>
  <si>
    <t>Kabel  CYKY 4x70</t>
  </si>
  <si>
    <t>Kabel  JYTY 14x1</t>
  </si>
  <si>
    <t>vodič CYY 4 Z/Ž pospojování</t>
  </si>
  <si>
    <t>vodič CYY 6 Z/Ž pospojování</t>
  </si>
  <si>
    <t>vodič CYY 35 Z/Ž pospojování</t>
  </si>
  <si>
    <t>MVE elektrotechnická část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</si>
</sst>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_ ;\-#,##0\ "/>
  </numFmts>
  <fonts count="5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Helv"/>
    </font>
    <font>
      <sz val="8"/>
      <name val="Arial"/>
      <family val="2"/>
    </font>
    <font>
      <sz val="8"/>
      <name val="Arial CE"/>
      <charset val="238"/>
    </font>
    <font>
      <sz val="8"/>
      <name val="Arial"/>
      <family val="2"/>
      <charset val="238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</fills>
  <borders count="5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4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vertical="center"/>
    </xf>
    <xf numFmtId="4" fontId="11" fillId="0" borderId="20" xfId="0" applyNumberFormat="1" applyFont="1" applyBorder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/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0" fillId="0" borderId="24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42" fillId="0" borderId="0" xfId="0" applyFont="1" applyAlignment="1">
      <alignment vertical="top"/>
    </xf>
    <xf numFmtId="0" fontId="40" fillId="5" borderId="31" xfId="0" applyFont="1" applyFill="1" applyBorder="1" applyAlignment="1">
      <alignment horizontal="center" vertical="top" wrapText="1"/>
    </xf>
    <xf numFmtId="0" fontId="40" fillId="5" borderId="32" xfId="0" applyFont="1" applyFill="1" applyBorder="1" applyAlignment="1">
      <alignment horizontal="left" vertical="top" wrapText="1"/>
    </xf>
    <xf numFmtId="0" fontId="40" fillId="5" borderId="32" xfId="0" applyFont="1" applyFill="1" applyBorder="1" applyAlignment="1">
      <alignment horizontal="center" vertical="top"/>
    </xf>
    <xf numFmtId="0" fontId="40" fillId="5" borderId="32" xfId="0" applyFont="1" applyFill="1" applyBorder="1" applyAlignment="1">
      <alignment horizontal="center" vertical="top" wrapText="1"/>
    </xf>
    <xf numFmtId="0" fontId="40" fillId="5" borderId="33" xfId="0" applyFont="1" applyFill="1" applyBorder="1" applyAlignment="1">
      <alignment horizontal="center" vertical="top" wrapText="1"/>
    </xf>
    <xf numFmtId="0" fontId="43" fillId="0" borderId="34" xfId="0" applyFont="1" applyBorder="1" applyAlignment="1">
      <alignment horizontal="center" vertical="top" wrapText="1"/>
    </xf>
    <xf numFmtId="0" fontId="43" fillId="0" borderId="35" xfId="0" applyFont="1" applyBorder="1" applyAlignment="1">
      <alignment horizontal="center" vertical="top" wrapText="1"/>
    </xf>
    <xf numFmtId="0" fontId="43" fillId="0" borderId="35" xfId="0" applyFont="1" applyBorder="1" applyAlignment="1">
      <alignment horizontal="center" vertical="top"/>
    </xf>
    <xf numFmtId="0" fontId="43" fillId="0" borderId="36" xfId="0" applyFont="1" applyBorder="1" applyAlignment="1">
      <alignment horizontal="center" vertical="top" wrapText="1"/>
    </xf>
    <xf numFmtId="0" fontId="43" fillId="0" borderId="37" xfId="0" applyFont="1" applyBorder="1" applyAlignment="1">
      <alignment horizontal="center" vertical="top"/>
    </xf>
    <xf numFmtId="0" fontId="42" fillId="0" borderId="38" xfId="0" applyFont="1" applyBorder="1" applyAlignment="1">
      <alignment horizontal="center" vertical="top" wrapText="1"/>
    </xf>
    <xf numFmtId="0" fontId="43" fillId="0" borderId="38" xfId="0" applyFont="1" applyBorder="1" applyAlignment="1">
      <alignment horizontal="center" vertical="top"/>
    </xf>
    <xf numFmtId="0" fontId="43" fillId="0" borderId="39" xfId="0" applyFont="1" applyBorder="1" applyAlignment="1">
      <alignment horizontal="center" vertical="top"/>
    </xf>
    <xf numFmtId="0" fontId="43" fillId="0" borderId="26" xfId="0" applyFont="1" applyBorder="1" applyAlignment="1">
      <alignment horizontal="center" vertical="top"/>
    </xf>
    <xf numFmtId="0" fontId="43" fillId="0" borderId="0" xfId="0" applyFont="1" applyAlignment="1">
      <alignment vertical="top" wrapText="1"/>
    </xf>
    <xf numFmtId="0" fontId="43" fillId="0" borderId="0" xfId="0" applyFont="1" applyAlignment="1">
      <alignment horizontal="center" vertical="top"/>
    </xf>
    <xf numFmtId="168" fontId="43" fillId="0" borderId="27" xfId="0" applyNumberFormat="1" applyFont="1" applyBorder="1" applyAlignment="1">
      <alignment horizontal="center" vertical="top"/>
    </xf>
    <xf numFmtId="168" fontId="43" fillId="0" borderId="0" xfId="0" applyNumberFormat="1" applyFont="1" applyAlignment="1">
      <alignment horizontal="center" vertical="top"/>
    </xf>
    <xf numFmtId="0" fontId="43" fillId="0" borderId="0" xfId="0" applyFont="1" applyAlignment="1">
      <alignment horizontal="left" vertical="top" wrapText="1"/>
    </xf>
    <xf numFmtId="3" fontId="43" fillId="0" borderId="0" xfId="0" applyNumberFormat="1" applyFont="1" applyAlignment="1" applyProtection="1">
      <alignment horizontal="center" vertical="top"/>
      <protection locked="0"/>
    </xf>
    <xf numFmtId="0" fontId="43" fillId="0" borderId="40" xfId="0" applyFont="1" applyBorder="1" applyAlignment="1">
      <alignment horizontal="center" vertical="top"/>
    </xf>
    <xf numFmtId="168" fontId="44" fillId="0" borderId="40" xfId="0" applyNumberFormat="1" applyFont="1" applyBorder="1" applyAlignment="1">
      <alignment horizontal="center" vertical="top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42" fillId="0" borderId="0" xfId="0" applyFont="1" applyAlignment="1">
      <alignment horizontal="left" vertical="top" wrapText="1"/>
    </xf>
    <xf numFmtId="0" fontId="46" fillId="0" borderId="0" xfId="0" applyFont="1" applyAlignment="1">
      <alignment vertical="top" wrapText="1"/>
    </xf>
    <xf numFmtId="0" fontId="47" fillId="0" borderId="44" xfId="0" applyFont="1" applyBorder="1" applyAlignment="1">
      <alignment horizontal="center" vertical="center" wrapText="1"/>
    </xf>
    <xf numFmtId="0" fontId="47" fillId="0" borderId="45" xfId="0" applyFont="1" applyBorder="1" applyAlignment="1">
      <alignment horizontal="center" vertical="center"/>
    </xf>
    <xf numFmtId="0" fontId="47" fillId="0" borderId="45" xfId="0" applyFont="1" applyBorder="1" applyAlignment="1">
      <alignment horizontal="center" vertical="center" wrapText="1"/>
    </xf>
    <xf numFmtId="0" fontId="47" fillId="0" borderId="46" xfId="0" applyFont="1" applyBorder="1" applyAlignment="1">
      <alignment horizontal="center" vertical="center" wrapText="1"/>
    </xf>
    <xf numFmtId="0" fontId="48" fillId="0" borderId="31" xfId="0" applyFont="1" applyBorder="1" applyAlignment="1">
      <alignment horizontal="center" vertical="center" wrapText="1"/>
    </xf>
    <xf numFmtId="0" fontId="48" fillId="0" borderId="32" xfId="0" applyFont="1" applyBorder="1" applyAlignment="1">
      <alignment horizontal="center" vertical="center"/>
    </xf>
    <xf numFmtId="0" fontId="48" fillId="0" borderId="32" xfId="0" applyFont="1" applyBorder="1" applyAlignment="1">
      <alignment vertical="top" wrapText="1"/>
    </xf>
    <xf numFmtId="0" fontId="48" fillId="0" borderId="32" xfId="0" applyFont="1" applyBorder="1" applyAlignment="1">
      <alignment horizontal="center"/>
    </xf>
    <xf numFmtId="3" fontId="48" fillId="0" borderId="32" xfId="0" applyNumberFormat="1" applyFont="1" applyBorder="1"/>
    <xf numFmtId="3" fontId="48" fillId="0" borderId="33" xfId="0" applyNumberFormat="1" applyFont="1" applyBorder="1"/>
    <xf numFmtId="0" fontId="48" fillId="0" borderId="34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/>
    </xf>
    <xf numFmtId="0" fontId="48" fillId="0" borderId="35" xfId="0" applyFont="1" applyBorder="1" applyAlignment="1">
      <alignment vertical="top" wrapText="1"/>
    </xf>
    <xf numFmtId="0" fontId="47" fillId="0" borderId="35" xfId="0" applyFont="1" applyBorder="1" applyAlignment="1">
      <alignment horizontal="center" vertical="center"/>
    </xf>
    <xf numFmtId="0" fontId="48" fillId="0" borderId="35" xfId="0" applyFont="1" applyBorder="1" applyAlignment="1">
      <alignment horizontal="center" vertical="top"/>
    </xf>
    <xf numFmtId="3" fontId="48" fillId="0" borderId="35" xfId="0" applyNumberFormat="1" applyFont="1" applyBorder="1" applyAlignment="1">
      <alignment horizontal="right" wrapText="1"/>
    </xf>
    <xf numFmtId="3" fontId="48" fillId="0" borderId="36" xfId="0" applyNumberFormat="1" applyFont="1" applyBorder="1"/>
    <xf numFmtId="0" fontId="48" fillId="0" borderId="35" xfId="0" applyFont="1" applyBorder="1" applyAlignment="1">
      <alignment horizontal="center"/>
    </xf>
    <xf numFmtId="3" fontId="48" fillId="0" borderId="35" xfId="0" applyNumberFormat="1" applyFont="1" applyBorder="1"/>
    <xf numFmtId="0" fontId="48" fillId="0" borderId="35" xfId="0" applyFont="1" applyBorder="1"/>
    <xf numFmtId="0" fontId="48" fillId="0" borderId="35" xfId="0" applyFont="1" applyBorder="1" applyAlignment="1">
      <alignment wrapText="1"/>
    </xf>
    <xf numFmtId="0" fontId="48" fillId="0" borderId="35" xfId="0" applyFont="1" applyBorder="1" applyAlignment="1">
      <alignment vertical="center" wrapText="1"/>
    </xf>
    <xf numFmtId="3" fontId="48" fillId="0" borderId="35" xfId="0" applyNumberFormat="1" applyFont="1" applyBorder="1" applyAlignment="1">
      <alignment vertical="center"/>
    </xf>
    <xf numFmtId="3" fontId="48" fillId="0" borderId="36" xfId="0" applyNumberFormat="1" applyFont="1" applyBorder="1" applyAlignment="1">
      <alignment vertical="center"/>
    </xf>
    <xf numFmtId="0" fontId="48" fillId="0" borderId="37" xfId="0" applyFont="1" applyBorder="1" applyAlignment="1">
      <alignment horizontal="center" vertical="center" wrapText="1"/>
    </xf>
    <xf numFmtId="0" fontId="48" fillId="0" borderId="38" xfId="0" applyFont="1" applyBorder="1" applyAlignment="1">
      <alignment horizontal="center" vertical="center"/>
    </xf>
    <xf numFmtId="0" fontId="48" fillId="0" borderId="38" xfId="0" applyFont="1" applyBorder="1" applyAlignment="1">
      <alignment vertical="top" wrapText="1"/>
    </xf>
    <xf numFmtId="0" fontId="47" fillId="0" borderId="38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/>
    </xf>
    <xf numFmtId="3" fontId="48" fillId="0" borderId="38" xfId="0" applyNumberFormat="1" applyFont="1" applyBorder="1" applyAlignment="1">
      <alignment horizontal="right" wrapText="1"/>
    </xf>
    <xf numFmtId="3" fontId="48" fillId="0" borderId="39" xfId="0" applyNumberFormat="1" applyFont="1" applyBorder="1"/>
    <xf numFmtId="0" fontId="51" fillId="0" borderId="32" xfId="0" applyFont="1" applyBorder="1" applyAlignment="1">
      <alignment vertical="center" wrapText="1"/>
    </xf>
    <xf numFmtId="0" fontId="51" fillId="0" borderId="32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3" fontId="51" fillId="0" borderId="33" xfId="0" applyNumberFormat="1" applyFont="1" applyBorder="1" applyAlignment="1">
      <alignment vertical="center"/>
    </xf>
    <xf numFmtId="0" fontId="50" fillId="0" borderId="0" xfId="0" applyFont="1"/>
    <xf numFmtId="0" fontId="50" fillId="0" borderId="35" xfId="0" applyFont="1" applyBorder="1" applyAlignment="1">
      <alignment horizontal="center" vertical="center"/>
    </xf>
    <xf numFmtId="0" fontId="51" fillId="0" borderId="35" xfId="0" applyFont="1" applyBorder="1" applyAlignment="1">
      <alignment vertical="top" wrapText="1"/>
    </xf>
    <xf numFmtId="0" fontId="43" fillId="0" borderId="35" xfId="0" applyFont="1" applyBorder="1" applyAlignment="1">
      <alignment horizontal="center"/>
    </xf>
    <xf numFmtId="0" fontId="51" fillId="0" borderId="35" xfId="0" applyFont="1" applyBorder="1" applyAlignment="1">
      <alignment horizontal="center"/>
    </xf>
    <xf numFmtId="3" fontId="51" fillId="0" borderId="35" xfId="0" applyNumberFormat="1" applyFont="1" applyBorder="1"/>
    <xf numFmtId="3" fontId="51" fillId="0" borderId="36" xfId="0" applyNumberFormat="1" applyFont="1" applyBorder="1"/>
    <xf numFmtId="0" fontId="43" fillId="0" borderId="35" xfId="0" applyFont="1" applyBorder="1" applyAlignment="1">
      <alignment vertical="center" wrapText="1"/>
    </xf>
    <xf numFmtId="0" fontId="51" fillId="0" borderId="35" xfId="0" applyFont="1" applyBorder="1" applyAlignment="1">
      <alignment horizontal="center" vertical="center"/>
    </xf>
    <xf numFmtId="0" fontId="43" fillId="0" borderId="35" xfId="0" applyFont="1" applyBorder="1" applyAlignment="1">
      <alignment horizontal="center" vertical="center" wrapText="1"/>
    </xf>
    <xf numFmtId="3" fontId="51" fillId="0" borderId="35" xfId="0" applyNumberFormat="1" applyFont="1" applyBorder="1" applyAlignment="1">
      <alignment vertical="center"/>
    </xf>
    <xf numFmtId="3" fontId="51" fillId="0" borderId="36" xfId="0" applyNumberFormat="1" applyFont="1" applyBorder="1" applyAlignment="1">
      <alignment vertical="center"/>
    </xf>
    <xf numFmtId="3" fontId="48" fillId="0" borderId="38" xfId="0" applyNumberFormat="1" applyFont="1" applyBorder="1" applyProtection="1">
      <protection locked="0" hidden="1"/>
    </xf>
    <xf numFmtId="0" fontId="52" fillId="0" borderId="32" xfId="0" applyFont="1" applyBorder="1" applyAlignment="1">
      <alignment horizontal="center" vertical="center"/>
    </xf>
    <xf numFmtId="0" fontId="52" fillId="0" borderId="35" xfId="0" applyFont="1" applyBorder="1" applyAlignment="1">
      <alignment horizontal="center" vertical="center"/>
    </xf>
    <xf numFmtId="3" fontId="48" fillId="0" borderId="38" xfId="0" applyNumberFormat="1" applyFont="1" applyBorder="1"/>
    <xf numFmtId="0" fontId="53" fillId="0" borderId="35" xfId="0" applyFont="1" applyBorder="1" applyAlignment="1">
      <alignment vertical="center" wrapText="1"/>
    </xf>
    <xf numFmtId="0" fontId="53" fillId="0" borderId="35" xfId="0" applyFont="1" applyBorder="1" applyAlignment="1">
      <alignment horizontal="center" vertical="center" wrapText="1"/>
    </xf>
    <xf numFmtId="0" fontId="53" fillId="0" borderId="35" xfId="0" applyFont="1" applyBorder="1" applyAlignment="1">
      <alignment horizontal="center"/>
    </xf>
    <xf numFmtId="0" fontId="48" fillId="0" borderId="47" xfId="0" applyFont="1" applyBorder="1" applyAlignment="1">
      <alignment horizontal="center" vertical="center" wrapText="1"/>
    </xf>
    <xf numFmtId="0" fontId="48" fillId="0" borderId="48" xfId="0" applyFont="1" applyBorder="1" applyAlignment="1">
      <alignment vertical="top" wrapText="1"/>
    </xf>
    <xf numFmtId="0" fontId="48" fillId="0" borderId="48" xfId="0" applyFont="1" applyBorder="1" applyAlignment="1">
      <alignment horizontal="center"/>
    </xf>
    <xf numFmtId="3" fontId="48" fillId="0" borderId="48" xfId="0" applyNumberFormat="1" applyFont="1" applyBorder="1"/>
    <xf numFmtId="3" fontId="48" fillId="0" borderId="49" xfId="0" applyNumberFormat="1" applyFont="1" applyBorder="1"/>
    <xf numFmtId="49" fontId="48" fillId="0" borderId="32" xfId="0" applyNumberFormat="1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wrapText="1"/>
    </xf>
    <xf numFmtId="0" fontId="48" fillId="0" borderId="35" xfId="0" applyFont="1" applyBorder="1" applyAlignment="1">
      <alignment vertical="center"/>
    </xf>
    <xf numFmtId="49" fontId="48" fillId="0" borderId="38" xfId="0" applyNumberFormat="1" applyFont="1" applyBorder="1" applyAlignment="1">
      <alignment horizontal="center" vertical="center" wrapText="1"/>
    </xf>
    <xf numFmtId="0" fontId="48" fillId="0" borderId="50" xfId="0" applyFont="1" applyBorder="1" applyAlignment="1">
      <alignment horizontal="center" vertical="center" wrapText="1"/>
    </xf>
    <xf numFmtId="0" fontId="48" fillId="0" borderId="51" xfId="0" applyFont="1" applyBorder="1"/>
    <xf numFmtId="0" fontId="47" fillId="0" borderId="51" xfId="0" applyFont="1" applyBorder="1" applyAlignment="1">
      <alignment horizontal="center"/>
    </xf>
    <xf numFmtId="3" fontId="48" fillId="0" borderId="51" xfId="0" applyNumberFormat="1" applyFont="1" applyBorder="1" applyProtection="1">
      <protection locked="0" hidden="1"/>
    </xf>
    <xf numFmtId="3" fontId="47" fillId="0" borderId="52" xfId="0" applyNumberFormat="1" applyFont="1" applyBorder="1"/>
    <xf numFmtId="0" fontId="0" fillId="0" borderId="0" xfId="0" applyAlignment="1">
      <alignment horizontal="center" vertical="center"/>
    </xf>
    <xf numFmtId="0" fontId="48" fillId="0" borderId="35" xfId="0" applyFont="1" applyBorder="1" applyAlignment="1">
      <alignment horizontal="center" vertical="center" wrapText="1"/>
    </xf>
    <xf numFmtId="0" fontId="52" fillId="0" borderId="0" xfId="0" applyFont="1"/>
    <xf numFmtId="0" fontId="48" fillId="0" borderId="32" xfId="0" applyFont="1" applyBorder="1" applyAlignment="1">
      <alignment vertical="center" wrapText="1"/>
    </xf>
    <xf numFmtId="3" fontId="48" fillId="0" borderId="32" xfId="0" applyNumberFormat="1" applyFont="1" applyBorder="1" applyAlignment="1">
      <alignment vertical="center"/>
    </xf>
    <xf numFmtId="3" fontId="48" fillId="0" borderId="33" xfId="0" applyNumberFormat="1" applyFont="1" applyBorder="1" applyAlignment="1">
      <alignment vertical="center"/>
    </xf>
    <xf numFmtId="0" fontId="51" fillId="0" borderId="35" xfId="0" applyFont="1" applyBorder="1" applyAlignment="1">
      <alignment vertical="center" wrapText="1"/>
    </xf>
    <xf numFmtId="0" fontId="43" fillId="0" borderId="35" xfId="0" applyFont="1" applyBorder="1" applyAlignment="1">
      <alignment horizontal="center" vertical="center"/>
    </xf>
    <xf numFmtId="0" fontId="54" fillId="0" borderId="35" xfId="0" applyFont="1" applyBorder="1" applyAlignment="1">
      <alignment horizontal="center" vertical="center"/>
    </xf>
    <xf numFmtId="0" fontId="55" fillId="0" borderId="38" xfId="0" applyFont="1" applyBorder="1" applyAlignment="1">
      <alignment vertical="center" wrapText="1"/>
    </xf>
    <xf numFmtId="0" fontId="53" fillId="0" borderId="38" xfId="0" applyFont="1" applyBorder="1" applyAlignment="1">
      <alignment horizontal="center" vertical="center" wrapText="1"/>
    </xf>
    <xf numFmtId="3" fontId="48" fillId="0" borderId="38" xfId="0" applyNumberFormat="1" applyFont="1" applyBorder="1" applyAlignment="1">
      <alignment vertical="center"/>
    </xf>
    <xf numFmtId="3" fontId="48" fillId="0" borderId="39" xfId="0" applyNumberFormat="1" applyFont="1" applyBorder="1" applyAlignment="1">
      <alignment vertical="center"/>
    </xf>
    <xf numFmtId="0" fontId="48" fillId="0" borderId="32" xfId="0" applyFont="1" applyBorder="1"/>
    <xf numFmtId="0" fontId="53" fillId="0" borderId="32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left"/>
    </xf>
    <xf numFmtId="3" fontId="48" fillId="0" borderId="35" xfId="0" applyNumberFormat="1" applyFont="1" applyBorder="1" applyAlignment="1">
      <alignment horizontal="center"/>
    </xf>
    <xf numFmtId="49" fontId="48" fillId="0" borderId="51" xfId="0" applyNumberFormat="1" applyFont="1" applyBorder="1" applyAlignment="1">
      <alignment vertical="center" wrapText="1"/>
    </xf>
    <xf numFmtId="0" fontId="48" fillId="0" borderId="44" xfId="0" applyFont="1" applyBorder="1" applyAlignment="1">
      <alignment horizontal="center" vertical="center" wrapText="1"/>
    </xf>
    <xf numFmtId="0" fontId="48" fillId="0" borderId="45" xfId="0" applyFont="1" applyBorder="1"/>
    <xf numFmtId="0" fontId="47" fillId="0" borderId="45" xfId="0" applyFont="1" applyBorder="1" applyAlignment="1">
      <alignment horizontal="center"/>
    </xf>
    <xf numFmtId="3" fontId="48" fillId="0" borderId="45" xfId="0" applyNumberFormat="1" applyFont="1" applyBorder="1" applyProtection="1">
      <protection locked="0" hidden="1"/>
    </xf>
    <xf numFmtId="3" fontId="47" fillId="0" borderId="46" xfId="0" applyNumberFormat="1" applyFont="1" applyBorder="1"/>
    <xf numFmtId="49" fontId="56" fillId="6" borderId="53" xfId="0" applyNumberFormat="1" applyFont="1" applyFill="1" applyBorder="1" applyAlignment="1">
      <alignment horizontal="left"/>
    </xf>
    <xf numFmtId="4" fontId="56" fillId="6" borderId="53" xfId="0" applyNumberFormat="1" applyFont="1" applyFill="1" applyBorder="1" applyAlignment="1">
      <alignment horizontal="left"/>
    </xf>
    <xf numFmtId="49" fontId="57" fillId="7" borderId="53" xfId="0" applyNumberFormat="1" applyFont="1" applyFill="1" applyBorder="1" applyAlignment="1">
      <alignment horizontal="left"/>
    </xf>
    <xf numFmtId="4" fontId="57" fillId="7" borderId="53" xfId="0" applyNumberFormat="1" applyFont="1" applyFill="1" applyBorder="1" applyAlignment="1">
      <alignment horizontal="right"/>
    </xf>
    <xf numFmtId="49" fontId="58" fillId="8" borderId="53" xfId="0" applyNumberFormat="1" applyFont="1" applyFill="1" applyBorder="1" applyAlignment="1">
      <alignment horizontal="left"/>
    </xf>
    <xf numFmtId="4" fontId="58" fillId="8" borderId="53" xfId="0" applyNumberFormat="1" applyFont="1" applyFill="1" applyBorder="1" applyAlignment="1">
      <alignment horizontal="right"/>
    </xf>
    <xf numFmtId="49" fontId="56" fillId="9" borderId="53" xfId="0" applyNumberFormat="1" applyFont="1" applyFill="1" applyBorder="1" applyAlignment="1">
      <alignment horizontal="left" wrapText="1"/>
    </xf>
    <xf numFmtId="49" fontId="56" fillId="9" borderId="53" xfId="0" applyNumberFormat="1" applyFont="1" applyFill="1" applyBorder="1" applyAlignment="1">
      <alignment horizontal="left"/>
    </xf>
    <xf numFmtId="4" fontId="56" fillId="9" borderId="53" xfId="0" applyNumberFormat="1" applyFont="1" applyFill="1" applyBorder="1" applyAlignment="1">
      <alignment horizontal="right"/>
    </xf>
    <xf numFmtId="49" fontId="0" fillId="0" borderId="0" xfId="0" applyNumberFormat="1"/>
    <xf numFmtId="4" fontId="0" fillId="0" borderId="0" xfId="0" applyNumberFormat="1"/>
    <xf numFmtId="3" fontId="57" fillId="7" borderId="53" xfId="0" applyNumberFormat="1" applyFont="1" applyFill="1" applyBorder="1" applyAlignment="1">
      <alignment horizontal="right"/>
    </xf>
    <xf numFmtId="0" fontId="0" fillId="0" borderId="27" xfId="0" applyBorder="1" applyAlignment="1">
      <alignment horizontal="center" vertical="top"/>
    </xf>
    <xf numFmtId="0" fontId="55" fillId="0" borderId="35" xfId="0" applyFont="1" applyBorder="1" applyAlignment="1">
      <alignment horizontal="center"/>
    </xf>
    <xf numFmtId="3" fontId="48" fillId="0" borderId="35" xfId="0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center"/>
    </xf>
    <xf numFmtId="3" fontId="48" fillId="0" borderId="38" xfId="0" applyNumberFormat="1" applyFont="1" applyBorder="1" applyAlignment="1">
      <alignment wrapText="1"/>
    </xf>
    <xf numFmtId="0" fontId="48" fillId="0" borderId="54" xfId="0" applyFont="1" applyBorder="1" applyAlignment="1">
      <alignment vertical="top" wrapText="1"/>
    </xf>
    <xf numFmtId="0" fontId="48" fillId="0" borderId="54" xfId="0" applyFont="1" applyBorder="1" applyAlignment="1">
      <alignment horizontal="center" vertical="center"/>
    </xf>
    <xf numFmtId="0" fontId="55" fillId="0" borderId="54" xfId="0" applyFont="1" applyBorder="1" applyAlignment="1">
      <alignment horizontal="center"/>
    </xf>
    <xf numFmtId="3" fontId="48" fillId="0" borderId="54" xfId="0" applyNumberFormat="1" applyFont="1" applyBorder="1" applyAlignment="1">
      <alignment horizontal="right" vertical="center" wrapText="1"/>
    </xf>
    <xf numFmtId="0" fontId="48" fillId="0" borderId="48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/>
    </xf>
    <xf numFmtId="3" fontId="48" fillId="0" borderId="48" xfId="0" applyNumberFormat="1" applyFont="1" applyBorder="1" applyAlignment="1">
      <alignment horizontal="right" vertical="center" wrapText="1"/>
    </xf>
    <xf numFmtId="0" fontId="48" fillId="0" borderId="56" xfId="0" applyFont="1" applyBorder="1" applyAlignment="1">
      <alignment horizontal="center" vertical="center" wrapText="1"/>
    </xf>
    <xf numFmtId="0" fontId="48" fillId="0" borderId="57" xfId="0" applyFont="1" applyBorder="1"/>
    <xf numFmtId="0" fontId="48" fillId="0" borderId="57" xfId="0" applyFont="1" applyBorder="1" applyAlignment="1">
      <alignment horizontal="center"/>
    </xf>
    <xf numFmtId="0" fontId="53" fillId="0" borderId="57" xfId="0" applyFont="1" applyBorder="1" applyAlignment="1">
      <alignment horizontal="center" vertical="center" wrapText="1"/>
    </xf>
    <xf numFmtId="3" fontId="48" fillId="0" borderId="57" xfId="0" applyNumberFormat="1" applyFont="1" applyBorder="1"/>
    <xf numFmtId="3" fontId="48" fillId="0" borderId="58" xfId="0" applyNumberFormat="1" applyFont="1" applyBorder="1" applyAlignment="1">
      <alignment vertical="center"/>
    </xf>
    <xf numFmtId="0" fontId="53" fillId="0" borderId="32" xfId="0" applyFont="1" applyBorder="1" applyAlignment="1">
      <alignment vertical="center" wrapText="1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0" fontId="22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2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41" xfId="0" applyFont="1" applyBorder="1" applyAlignment="1">
      <alignment horizontal="justify" vertical="top" wrapText="1"/>
    </xf>
    <xf numFmtId="0" fontId="44" fillId="0" borderId="42" xfId="0" applyFont="1" applyBorder="1" applyAlignment="1">
      <alignment horizontal="justify" vertical="top" wrapText="1"/>
    </xf>
    <xf numFmtId="0" fontId="44" fillId="0" borderId="43" xfId="0" applyFont="1" applyBorder="1" applyAlignment="1">
      <alignment horizontal="justify" vertical="top" wrapText="1"/>
    </xf>
    <xf numFmtId="49" fontId="39" fillId="0" borderId="23" xfId="0" applyNumberFormat="1" applyFont="1" applyBorder="1" applyAlignment="1">
      <alignment horizontal="center" vertical="top"/>
    </xf>
    <xf numFmtId="49" fontId="41" fillId="0" borderId="26" xfId="0" applyNumberFormat="1" applyFont="1" applyBorder="1" applyAlignment="1">
      <alignment horizontal="center" vertical="top"/>
    </xf>
    <xf numFmtId="49" fontId="41" fillId="0" borderId="28" xfId="0" applyNumberFormat="1" applyFont="1" applyBorder="1" applyAlignment="1">
      <alignment horizontal="center" vertical="top"/>
    </xf>
    <xf numFmtId="0" fontId="0" fillId="0" borderId="24" xfId="0" applyBorder="1" applyAlignment="1">
      <alignment horizontal="right" vertical="top"/>
    </xf>
    <xf numFmtId="0" fontId="0" fillId="0" borderId="24" xfId="0" applyBorder="1" applyAlignment="1">
      <alignment vertical="top"/>
    </xf>
    <xf numFmtId="0" fontId="0" fillId="0" borderId="24" xfId="0" applyBorder="1" applyAlignment="1">
      <alignment horizontal="left" vertical="top" indent="1"/>
    </xf>
    <xf numFmtId="0" fontId="0" fillId="0" borderId="25" xfId="0" applyBorder="1" applyAlignment="1">
      <alignment horizontal="left" vertical="top" indent="1"/>
    </xf>
    <xf numFmtId="0" fontId="0" fillId="0" borderId="0" xfId="0" applyAlignment="1">
      <alignment horizontal="left" vertical="top" indent="1"/>
    </xf>
    <xf numFmtId="0" fontId="0" fillId="0" borderId="27" xfId="0" applyBorder="1" applyAlignment="1">
      <alignment horizontal="left" vertical="top" indent="1"/>
    </xf>
    <xf numFmtId="0" fontId="0" fillId="0" borderId="29" xfId="0" applyBorder="1" applyAlignment="1">
      <alignment horizontal="left" vertical="top" indent="1"/>
    </xf>
    <xf numFmtId="0" fontId="0" fillId="0" borderId="30" xfId="0" applyBorder="1" applyAlignment="1">
      <alignment horizontal="left" vertical="top" indent="1"/>
    </xf>
    <xf numFmtId="0" fontId="40" fillId="0" borderId="0" xfId="0" applyFont="1" applyAlignment="1">
      <alignment horizontal="left" vertical="top" indent="1"/>
    </xf>
    <xf numFmtId="0" fontId="42" fillId="0" borderId="0" xfId="0" applyFont="1" applyAlignment="1">
      <alignment vertical="top"/>
    </xf>
    <xf numFmtId="0" fontId="42" fillId="0" borderId="29" xfId="0" applyFont="1" applyBorder="1" applyAlignment="1">
      <alignment horizontal="left" vertical="top" indent="1"/>
    </xf>
    <xf numFmtId="0" fontId="42" fillId="0" borderId="29" xfId="0" applyFont="1" applyBorder="1" applyAlignment="1">
      <alignment vertical="top"/>
    </xf>
    <xf numFmtId="0" fontId="44" fillId="0" borderId="41" xfId="0" applyFont="1" applyBorder="1" applyAlignment="1">
      <alignment vertical="top" wrapText="1"/>
    </xf>
    <xf numFmtId="0" fontId="44" fillId="0" borderId="42" xfId="0" applyFont="1" applyBorder="1" applyAlignment="1">
      <alignment vertical="top" wrapText="1"/>
    </xf>
    <xf numFmtId="0" fontId="44" fillId="0" borderId="43" xfId="0" applyFont="1" applyBorder="1" applyAlignment="1">
      <alignment vertical="top" wrapText="1"/>
    </xf>
    <xf numFmtId="0" fontId="44" fillId="0" borderId="41" xfId="0" applyFont="1" applyBorder="1" applyAlignment="1">
      <alignment vertical="top"/>
    </xf>
    <xf numFmtId="0" fontId="44" fillId="0" borderId="42" xfId="0" applyFont="1" applyBorder="1" applyAlignment="1">
      <alignment vertical="top"/>
    </xf>
    <xf numFmtId="0" fontId="44" fillId="0" borderId="43" xfId="0" applyFont="1" applyBorder="1" applyAlignment="1">
      <alignment vertical="top"/>
    </xf>
    <xf numFmtId="0" fontId="48" fillId="0" borderId="32" xfId="0" applyFont="1" applyBorder="1" applyAlignment="1">
      <alignment horizontal="center" vertical="center"/>
    </xf>
    <xf numFmtId="0" fontId="48" fillId="0" borderId="35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50" fillId="0" borderId="32" xfId="0" applyFont="1" applyBorder="1" applyAlignment="1">
      <alignment horizontal="center" vertical="center"/>
    </xf>
    <xf numFmtId="0" fontId="50" fillId="0" borderId="35" xfId="0" applyFont="1" applyBorder="1" applyAlignment="1">
      <alignment horizontal="center" vertical="center"/>
    </xf>
    <xf numFmtId="0" fontId="50" fillId="0" borderId="38" xfId="0" applyFont="1" applyBorder="1" applyAlignment="1">
      <alignment horizontal="center" vertical="center"/>
    </xf>
    <xf numFmtId="49" fontId="48" fillId="0" borderId="32" xfId="0" applyNumberFormat="1" applyFont="1" applyBorder="1" applyAlignment="1">
      <alignment horizontal="center" vertical="center"/>
    </xf>
    <xf numFmtId="49" fontId="48" fillId="0" borderId="35" xfId="0" applyNumberFormat="1" applyFont="1" applyBorder="1" applyAlignment="1">
      <alignment horizontal="center" vertical="center"/>
    </xf>
    <xf numFmtId="49" fontId="48" fillId="0" borderId="48" xfId="0" applyNumberFormat="1" applyFont="1" applyBorder="1" applyAlignment="1">
      <alignment horizontal="center" vertical="center"/>
    </xf>
    <xf numFmtId="49" fontId="48" fillId="0" borderId="32" xfId="0" applyNumberFormat="1" applyFont="1" applyBorder="1" applyAlignment="1">
      <alignment horizontal="center" vertical="center" wrapText="1"/>
    </xf>
    <xf numFmtId="49" fontId="48" fillId="0" borderId="35" xfId="0" applyNumberFormat="1" applyFont="1" applyBorder="1" applyAlignment="1">
      <alignment horizontal="center" vertical="center" wrapText="1"/>
    </xf>
    <xf numFmtId="49" fontId="48" fillId="0" borderId="38" xfId="0" applyNumberFormat="1" applyFont="1" applyBorder="1" applyAlignment="1">
      <alignment horizontal="center" vertical="center"/>
    </xf>
    <xf numFmtId="49" fontId="48" fillId="0" borderId="38" xfId="0" applyNumberFormat="1" applyFont="1" applyBorder="1" applyAlignment="1">
      <alignment horizontal="center" vertical="center" wrapText="1"/>
    </xf>
    <xf numFmtId="0" fontId="48" fillId="0" borderId="54" xfId="0" applyFont="1" applyBorder="1" applyAlignment="1">
      <alignment horizontal="center" vertical="center" wrapText="1"/>
    </xf>
    <xf numFmtId="0" fontId="48" fillId="0" borderId="55" xfId="0" applyFont="1" applyBorder="1" applyAlignment="1">
      <alignment horizontal="center" vertical="center" wrapText="1"/>
    </xf>
    <xf numFmtId="0" fontId="48" fillId="0" borderId="51" xfId="0" applyFont="1" applyBorder="1" applyAlignment="1">
      <alignment horizontal="center" vertical="center" wrapText="1"/>
    </xf>
    <xf numFmtId="49" fontId="48" fillId="0" borderId="57" xfId="0" applyNumberFormat="1" applyFont="1" applyBorder="1" applyAlignment="1">
      <alignment horizontal="center" vertical="center" wrapText="1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abSelected="1" workbookViewId="0">
      <selection activeCell="BE97" sqref="BE9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428"/>
      <c r="AS2" s="428"/>
      <c r="AT2" s="428"/>
      <c r="AU2" s="428"/>
      <c r="AV2" s="428"/>
      <c r="AW2" s="428"/>
      <c r="AX2" s="428"/>
      <c r="AY2" s="428"/>
      <c r="AZ2" s="428"/>
      <c r="BA2" s="428"/>
      <c r="BB2" s="428"/>
      <c r="BC2" s="428"/>
      <c r="BD2" s="428"/>
      <c r="BE2" s="42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351" t="s">
        <v>14</v>
      </c>
      <c r="L5" s="428"/>
      <c r="M5" s="428"/>
      <c r="N5" s="428"/>
      <c r="O5" s="428"/>
      <c r="P5" s="428"/>
      <c r="Q5" s="428"/>
      <c r="R5" s="428"/>
      <c r="S5" s="428"/>
      <c r="T5" s="428"/>
      <c r="U5" s="428"/>
      <c r="V5" s="428"/>
      <c r="W5" s="428"/>
      <c r="X5" s="428"/>
      <c r="Y5" s="428"/>
      <c r="Z5" s="428"/>
      <c r="AA5" s="428"/>
      <c r="AB5" s="428"/>
      <c r="AC5" s="428"/>
      <c r="AD5" s="428"/>
      <c r="AE5" s="428"/>
      <c r="AF5" s="428"/>
      <c r="AG5" s="428"/>
      <c r="AH5" s="428"/>
      <c r="AI5" s="428"/>
      <c r="AJ5" s="428"/>
      <c r="AK5" s="428"/>
      <c r="AL5" s="428"/>
      <c r="AM5" s="428"/>
      <c r="AN5" s="428"/>
      <c r="AO5" s="428"/>
      <c r="AR5" s="19"/>
      <c r="BE5" s="369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352" t="s">
        <v>17</v>
      </c>
      <c r="L6" s="428"/>
      <c r="M6" s="428"/>
      <c r="N6" s="428"/>
      <c r="O6" s="428"/>
      <c r="P6" s="428"/>
      <c r="Q6" s="428"/>
      <c r="R6" s="428"/>
      <c r="S6" s="428"/>
      <c r="T6" s="428"/>
      <c r="U6" s="428"/>
      <c r="V6" s="428"/>
      <c r="W6" s="428"/>
      <c r="X6" s="428"/>
      <c r="Y6" s="428"/>
      <c r="Z6" s="428"/>
      <c r="AA6" s="428"/>
      <c r="AB6" s="428"/>
      <c r="AC6" s="428"/>
      <c r="AD6" s="428"/>
      <c r="AE6" s="428"/>
      <c r="AF6" s="428"/>
      <c r="AG6" s="428"/>
      <c r="AH6" s="428"/>
      <c r="AI6" s="428"/>
      <c r="AJ6" s="428"/>
      <c r="AK6" s="428"/>
      <c r="AL6" s="428"/>
      <c r="AM6" s="428"/>
      <c r="AN6" s="428"/>
      <c r="AO6" s="428"/>
      <c r="AR6" s="19"/>
      <c r="BE6" s="370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370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370"/>
      <c r="BS8" s="16" t="s">
        <v>6</v>
      </c>
    </row>
    <row r="9" spans="1:74" ht="14.45" customHeight="1">
      <c r="B9" s="19"/>
      <c r="AR9" s="19"/>
      <c r="BE9" s="370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370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370"/>
      <c r="BS11" s="16" t="s">
        <v>6</v>
      </c>
    </row>
    <row r="12" spans="1:74" ht="6.95" customHeight="1">
      <c r="B12" s="19"/>
      <c r="AR12" s="19"/>
      <c r="BE12" s="370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370"/>
      <c r="BS13" s="16" t="s">
        <v>6</v>
      </c>
    </row>
    <row r="14" spans="1:74" ht="12.75">
      <c r="B14" s="19"/>
      <c r="E14" s="353" t="s">
        <v>28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26" t="s">
        <v>26</v>
      </c>
      <c r="AN14" s="28" t="s">
        <v>28</v>
      </c>
      <c r="AR14" s="19"/>
      <c r="BE14" s="370"/>
      <c r="BS14" s="16" t="s">
        <v>6</v>
      </c>
    </row>
    <row r="15" spans="1:74" ht="6.95" customHeight="1">
      <c r="B15" s="19"/>
      <c r="AR15" s="19"/>
      <c r="BE15" s="370"/>
      <c r="BS15" s="16" t="s">
        <v>4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370"/>
      <c r="BS16" s="16" t="s">
        <v>4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370"/>
      <c r="BS17" s="16" t="s">
        <v>30</v>
      </c>
    </row>
    <row r="18" spans="2:71" ht="6.95" customHeight="1">
      <c r="B18" s="19"/>
      <c r="AR18" s="19"/>
      <c r="BE18" s="370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370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370"/>
      <c r="BS20" s="16" t="s">
        <v>30</v>
      </c>
    </row>
    <row r="21" spans="2:71" ht="6.95" customHeight="1">
      <c r="B21" s="19"/>
      <c r="AR21" s="19"/>
      <c r="BE21" s="370"/>
    </row>
    <row r="22" spans="2:71" ht="12" customHeight="1">
      <c r="B22" s="19"/>
      <c r="D22" s="26" t="s">
        <v>32</v>
      </c>
      <c r="AR22" s="19"/>
      <c r="BE22" s="370"/>
    </row>
    <row r="23" spans="2:71" ht="16.5" customHeight="1">
      <c r="B23" s="19"/>
      <c r="E23" s="355" t="s">
        <v>1</v>
      </c>
      <c r="F23" s="355"/>
      <c r="G23" s="355"/>
      <c r="H23" s="355"/>
      <c r="I23" s="355"/>
      <c r="J23" s="355"/>
      <c r="K23" s="355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5"/>
      <c r="W23" s="355"/>
      <c r="X23" s="355"/>
      <c r="Y23" s="355"/>
      <c r="Z23" s="355"/>
      <c r="AA23" s="355"/>
      <c r="AB23" s="355"/>
      <c r="AC23" s="355"/>
      <c r="AD23" s="355"/>
      <c r="AE23" s="355"/>
      <c r="AF23" s="355"/>
      <c r="AG23" s="355"/>
      <c r="AH23" s="355"/>
      <c r="AI23" s="355"/>
      <c r="AJ23" s="355"/>
      <c r="AK23" s="355"/>
      <c r="AL23" s="355"/>
      <c r="AM23" s="355"/>
      <c r="AN23" s="355"/>
      <c r="AR23" s="19"/>
      <c r="BE23" s="370"/>
    </row>
    <row r="24" spans="2:71" ht="6.95" customHeight="1">
      <c r="B24" s="19"/>
      <c r="AR24" s="19"/>
      <c r="BE24" s="370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370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56">
        <f>ROUND(AG94,2)</f>
        <v>0</v>
      </c>
      <c r="AL26" s="357"/>
      <c r="AM26" s="357"/>
      <c r="AN26" s="357"/>
      <c r="AO26" s="357"/>
      <c r="AR26" s="31"/>
      <c r="BE26" s="370"/>
    </row>
    <row r="27" spans="2:71" s="1" customFormat="1" ht="6.95" customHeight="1">
      <c r="B27" s="31"/>
      <c r="AR27" s="31"/>
      <c r="BE27" s="370"/>
    </row>
    <row r="28" spans="2:71" s="1" customFormat="1" ht="12.75">
      <c r="B28" s="31"/>
      <c r="L28" s="347" t="s">
        <v>34</v>
      </c>
      <c r="M28" s="347"/>
      <c r="N28" s="347"/>
      <c r="O28" s="347"/>
      <c r="P28" s="347"/>
      <c r="W28" s="347" t="s">
        <v>35</v>
      </c>
      <c r="X28" s="347"/>
      <c r="Y28" s="347"/>
      <c r="Z28" s="347"/>
      <c r="AA28" s="347"/>
      <c r="AB28" s="347"/>
      <c r="AC28" s="347"/>
      <c r="AD28" s="347"/>
      <c r="AE28" s="347"/>
      <c r="AK28" s="347" t="s">
        <v>36</v>
      </c>
      <c r="AL28" s="347"/>
      <c r="AM28" s="347"/>
      <c r="AN28" s="347"/>
      <c r="AO28" s="347"/>
      <c r="AR28" s="31"/>
      <c r="BE28" s="370"/>
    </row>
    <row r="29" spans="2:71" s="2" customFormat="1" ht="14.45" customHeight="1">
      <c r="B29" s="35"/>
      <c r="D29" s="26" t="s">
        <v>37</v>
      </c>
      <c r="F29" s="26" t="s">
        <v>38</v>
      </c>
      <c r="L29" s="350">
        <v>0.21</v>
      </c>
      <c r="M29" s="349"/>
      <c r="N29" s="349"/>
      <c r="O29" s="349"/>
      <c r="P29" s="349"/>
      <c r="W29" s="348">
        <f>ROUND(AZ94, 2)</f>
        <v>0</v>
      </c>
      <c r="X29" s="349"/>
      <c r="Y29" s="349"/>
      <c r="Z29" s="349"/>
      <c r="AA29" s="349"/>
      <c r="AB29" s="349"/>
      <c r="AC29" s="349"/>
      <c r="AD29" s="349"/>
      <c r="AE29" s="349"/>
      <c r="AK29" s="348">
        <f>ROUND(AV94, 2)</f>
        <v>0</v>
      </c>
      <c r="AL29" s="349"/>
      <c r="AM29" s="349"/>
      <c r="AN29" s="349"/>
      <c r="AO29" s="349"/>
      <c r="AR29" s="35"/>
      <c r="BE29" s="371"/>
    </row>
    <row r="30" spans="2:71" s="2" customFormat="1" ht="14.45" customHeight="1">
      <c r="B30" s="35"/>
      <c r="F30" s="26" t="s">
        <v>39</v>
      </c>
      <c r="L30" s="350">
        <v>0.12</v>
      </c>
      <c r="M30" s="349"/>
      <c r="N30" s="349"/>
      <c r="O30" s="349"/>
      <c r="P30" s="349"/>
      <c r="W30" s="348">
        <f>ROUND(BA94, 2)</f>
        <v>0</v>
      </c>
      <c r="X30" s="349"/>
      <c r="Y30" s="349"/>
      <c r="Z30" s="349"/>
      <c r="AA30" s="349"/>
      <c r="AB30" s="349"/>
      <c r="AC30" s="349"/>
      <c r="AD30" s="349"/>
      <c r="AE30" s="349"/>
      <c r="AK30" s="348">
        <f>ROUND(AW94, 2)</f>
        <v>0</v>
      </c>
      <c r="AL30" s="349"/>
      <c r="AM30" s="349"/>
      <c r="AN30" s="349"/>
      <c r="AO30" s="349"/>
      <c r="AR30" s="35"/>
      <c r="BE30" s="371"/>
    </row>
    <row r="31" spans="2:71" s="2" customFormat="1" ht="14.45" hidden="1" customHeight="1">
      <c r="B31" s="35"/>
      <c r="F31" s="26" t="s">
        <v>40</v>
      </c>
      <c r="L31" s="350">
        <v>0.21</v>
      </c>
      <c r="M31" s="349"/>
      <c r="N31" s="349"/>
      <c r="O31" s="349"/>
      <c r="P31" s="349"/>
      <c r="W31" s="348">
        <f>ROUND(BB94, 2)</f>
        <v>0</v>
      </c>
      <c r="X31" s="349"/>
      <c r="Y31" s="349"/>
      <c r="Z31" s="349"/>
      <c r="AA31" s="349"/>
      <c r="AB31" s="349"/>
      <c r="AC31" s="349"/>
      <c r="AD31" s="349"/>
      <c r="AE31" s="349"/>
      <c r="AK31" s="348">
        <v>0</v>
      </c>
      <c r="AL31" s="349"/>
      <c r="AM31" s="349"/>
      <c r="AN31" s="349"/>
      <c r="AO31" s="349"/>
      <c r="AR31" s="35"/>
      <c r="BE31" s="371"/>
    </row>
    <row r="32" spans="2:71" s="2" customFormat="1" ht="14.45" hidden="1" customHeight="1">
      <c r="B32" s="35"/>
      <c r="F32" s="26" t="s">
        <v>41</v>
      </c>
      <c r="L32" s="350">
        <v>0.12</v>
      </c>
      <c r="M32" s="349"/>
      <c r="N32" s="349"/>
      <c r="O32" s="349"/>
      <c r="P32" s="349"/>
      <c r="W32" s="348">
        <f>ROUND(BC94, 2)</f>
        <v>0</v>
      </c>
      <c r="X32" s="349"/>
      <c r="Y32" s="349"/>
      <c r="Z32" s="349"/>
      <c r="AA32" s="349"/>
      <c r="AB32" s="349"/>
      <c r="AC32" s="349"/>
      <c r="AD32" s="349"/>
      <c r="AE32" s="349"/>
      <c r="AK32" s="348">
        <v>0</v>
      </c>
      <c r="AL32" s="349"/>
      <c r="AM32" s="349"/>
      <c r="AN32" s="349"/>
      <c r="AO32" s="349"/>
      <c r="AR32" s="35"/>
      <c r="BE32" s="371"/>
    </row>
    <row r="33" spans="2:57" s="2" customFormat="1" ht="14.45" hidden="1" customHeight="1">
      <c r="B33" s="35"/>
      <c r="F33" s="26" t="s">
        <v>42</v>
      </c>
      <c r="L33" s="350">
        <v>0</v>
      </c>
      <c r="M33" s="349"/>
      <c r="N33" s="349"/>
      <c r="O33" s="349"/>
      <c r="P33" s="349"/>
      <c r="W33" s="348">
        <f>ROUND(BD94, 2)</f>
        <v>0</v>
      </c>
      <c r="X33" s="349"/>
      <c r="Y33" s="349"/>
      <c r="Z33" s="349"/>
      <c r="AA33" s="349"/>
      <c r="AB33" s="349"/>
      <c r="AC33" s="349"/>
      <c r="AD33" s="349"/>
      <c r="AE33" s="349"/>
      <c r="AK33" s="348">
        <v>0</v>
      </c>
      <c r="AL33" s="349"/>
      <c r="AM33" s="349"/>
      <c r="AN33" s="349"/>
      <c r="AO33" s="349"/>
      <c r="AR33" s="35"/>
      <c r="BE33" s="371"/>
    </row>
    <row r="34" spans="2:57" s="1" customFormat="1" ht="6.95" customHeight="1">
      <c r="B34" s="31"/>
      <c r="AR34" s="31"/>
      <c r="BE34" s="370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379" t="s">
        <v>45</v>
      </c>
      <c r="Y35" s="377"/>
      <c r="Z35" s="377"/>
      <c r="AA35" s="377"/>
      <c r="AB35" s="377"/>
      <c r="AC35" s="38"/>
      <c r="AD35" s="38"/>
      <c r="AE35" s="38"/>
      <c r="AF35" s="38"/>
      <c r="AG35" s="38"/>
      <c r="AH35" s="38"/>
      <c r="AI35" s="38"/>
      <c r="AJ35" s="38"/>
      <c r="AK35" s="376">
        <f>SUM(AK26:AK33)</f>
        <v>0</v>
      </c>
      <c r="AL35" s="377"/>
      <c r="AM35" s="377"/>
      <c r="AN35" s="377"/>
      <c r="AO35" s="378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162020_1</v>
      </c>
      <c r="AR84" s="47"/>
    </row>
    <row r="85" spans="1:91" s="4" customFormat="1" ht="36.950000000000003" customHeight="1">
      <c r="B85" s="48"/>
      <c r="C85" s="49" t="s">
        <v>16</v>
      </c>
      <c r="L85" s="359" t="str">
        <f>K6</f>
        <v>MVE VDJ BLUDOVICE</v>
      </c>
      <c r="M85" s="360"/>
      <c r="N85" s="360"/>
      <c r="O85" s="360"/>
      <c r="P85" s="360"/>
      <c r="Q85" s="360"/>
      <c r="R85" s="360"/>
      <c r="S85" s="360"/>
      <c r="T85" s="360"/>
      <c r="U85" s="360"/>
      <c r="V85" s="360"/>
      <c r="W85" s="360"/>
      <c r="X85" s="360"/>
      <c r="Y85" s="360"/>
      <c r="Z85" s="360"/>
      <c r="AA85" s="360"/>
      <c r="AB85" s="360"/>
      <c r="AC85" s="360"/>
      <c r="AD85" s="360"/>
      <c r="AE85" s="360"/>
      <c r="AF85" s="360"/>
      <c r="AG85" s="360"/>
      <c r="AH85" s="360"/>
      <c r="AI85" s="360"/>
      <c r="AJ85" s="360"/>
      <c r="AK85" s="360"/>
      <c r="AL85" s="360"/>
      <c r="AM85" s="360"/>
      <c r="AN85" s="360"/>
      <c r="AO85" s="360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366" t="str">
        <f>IF(AN8= "","",AN8)</f>
        <v>3. 2. 2024</v>
      </c>
      <c r="AN87" s="366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367" t="str">
        <f>IF(E17="","",E17)</f>
        <v xml:space="preserve"> </v>
      </c>
      <c r="AN89" s="368"/>
      <c r="AO89" s="368"/>
      <c r="AP89" s="368"/>
      <c r="AR89" s="31"/>
      <c r="AS89" s="372" t="s">
        <v>53</v>
      </c>
      <c r="AT89" s="37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367" t="str">
        <f>IF(E20="","",E20)</f>
        <v xml:space="preserve"> </v>
      </c>
      <c r="AN90" s="368"/>
      <c r="AO90" s="368"/>
      <c r="AP90" s="368"/>
      <c r="AR90" s="31"/>
      <c r="AS90" s="374"/>
      <c r="AT90" s="375"/>
      <c r="BD90" s="55"/>
    </row>
    <row r="91" spans="1:91" s="1" customFormat="1" ht="10.9" customHeight="1">
      <c r="B91" s="31"/>
      <c r="AR91" s="31"/>
      <c r="AS91" s="374"/>
      <c r="AT91" s="375"/>
      <c r="BD91" s="55"/>
    </row>
    <row r="92" spans="1:91" s="1" customFormat="1" ht="29.25" customHeight="1">
      <c r="B92" s="31"/>
      <c r="C92" s="342" t="s">
        <v>54</v>
      </c>
      <c r="D92" s="343"/>
      <c r="E92" s="343"/>
      <c r="F92" s="343"/>
      <c r="G92" s="343"/>
      <c r="H92" s="56"/>
      <c r="I92" s="346" t="s">
        <v>55</v>
      </c>
      <c r="J92" s="343"/>
      <c r="K92" s="343"/>
      <c r="L92" s="343"/>
      <c r="M92" s="343"/>
      <c r="N92" s="343"/>
      <c r="O92" s="343"/>
      <c r="P92" s="343"/>
      <c r="Q92" s="343"/>
      <c r="R92" s="343"/>
      <c r="S92" s="343"/>
      <c r="T92" s="343"/>
      <c r="U92" s="343"/>
      <c r="V92" s="343"/>
      <c r="W92" s="343"/>
      <c r="X92" s="343"/>
      <c r="Y92" s="343"/>
      <c r="Z92" s="343"/>
      <c r="AA92" s="343"/>
      <c r="AB92" s="343"/>
      <c r="AC92" s="343"/>
      <c r="AD92" s="343"/>
      <c r="AE92" s="343"/>
      <c r="AF92" s="343"/>
      <c r="AG92" s="365" t="s">
        <v>56</v>
      </c>
      <c r="AH92" s="343"/>
      <c r="AI92" s="343"/>
      <c r="AJ92" s="343"/>
      <c r="AK92" s="343"/>
      <c r="AL92" s="343"/>
      <c r="AM92" s="343"/>
      <c r="AN92" s="346" t="s">
        <v>57</v>
      </c>
      <c r="AO92" s="343"/>
      <c r="AP92" s="381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358">
        <f>ROUND(AG95+AG103,2)</f>
        <v>0</v>
      </c>
      <c r="AH94" s="358"/>
      <c r="AI94" s="358"/>
      <c r="AJ94" s="358"/>
      <c r="AK94" s="358"/>
      <c r="AL94" s="358"/>
      <c r="AM94" s="358"/>
      <c r="AN94" s="382">
        <f t="shared" ref="AN94:AN106" si="0">SUM(AG94,AT94)</f>
        <v>0</v>
      </c>
      <c r="AO94" s="382"/>
      <c r="AP94" s="382"/>
      <c r="AQ94" s="66" t="s">
        <v>1</v>
      </c>
      <c r="AR94" s="62"/>
      <c r="AS94" s="67">
        <f>ROUND(AS95+AS103,2)</f>
        <v>0</v>
      </c>
      <c r="AT94" s="68">
        <f t="shared" ref="AT94:AT106" si="1">ROUND(SUM(AV94:AW94),2)</f>
        <v>0</v>
      </c>
      <c r="AU94" s="69">
        <f>ROUND(AU95+AU103,5)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ROUND(AZ95+AZ103,2)</f>
        <v>0</v>
      </c>
      <c r="BA94" s="68">
        <f>ROUND(BA95+BA103,2)</f>
        <v>0</v>
      </c>
      <c r="BB94" s="68">
        <f>ROUND(BB95+BB103,2)</f>
        <v>0</v>
      </c>
      <c r="BC94" s="68">
        <f>ROUND(BC95+BC103,2)</f>
        <v>0</v>
      </c>
      <c r="BD94" s="70">
        <f>ROUND(BD95+BD103,2)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5</v>
      </c>
      <c r="BX94" s="71" t="s">
        <v>76</v>
      </c>
      <c r="CL94" s="71" t="s">
        <v>1</v>
      </c>
    </row>
    <row r="95" spans="1:91" s="6" customFormat="1" ht="16.5" customHeight="1">
      <c r="B95" s="73"/>
      <c r="C95" s="74"/>
      <c r="D95" s="344" t="s">
        <v>77</v>
      </c>
      <c r="E95" s="344"/>
      <c r="F95" s="344"/>
      <c r="G95" s="344"/>
      <c r="H95" s="344"/>
      <c r="I95" s="75"/>
      <c r="J95" s="344" t="s">
        <v>78</v>
      </c>
      <c r="K95" s="344"/>
      <c r="L95" s="344"/>
      <c r="M95" s="344"/>
      <c r="N95" s="344"/>
      <c r="O95" s="344"/>
      <c r="P95" s="344"/>
      <c r="Q95" s="344"/>
      <c r="R95" s="344"/>
      <c r="S95" s="344"/>
      <c r="T95" s="344"/>
      <c r="U95" s="344"/>
      <c r="V95" s="344"/>
      <c r="W95" s="344"/>
      <c r="X95" s="344"/>
      <c r="Y95" s="344"/>
      <c r="Z95" s="344"/>
      <c r="AA95" s="344"/>
      <c r="AB95" s="344"/>
      <c r="AC95" s="344"/>
      <c r="AD95" s="344"/>
      <c r="AE95" s="344"/>
      <c r="AF95" s="344"/>
      <c r="AG95" s="363">
        <f>ROUND(SUM(AG96:AG102),2)</f>
        <v>0</v>
      </c>
      <c r="AH95" s="364"/>
      <c r="AI95" s="364"/>
      <c r="AJ95" s="364"/>
      <c r="AK95" s="364"/>
      <c r="AL95" s="364"/>
      <c r="AM95" s="364"/>
      <c r="AN95" s="380">
        <f t="shared" si="0"/>
        <v>0</v>
      </c>
      <c r="AO95" s="364"/>
      <c r="AP95" s="364"/>
      <c r="AQ95" s="76" t="s">
        <v>79</v>
      </c>
      <c r="AR95" s="73"/>
      <c r="AS95" s="77">
        <f>ROUND(SUM(AS96:AS102),2)</f>
        <v>0</v>
      </c>
      <c r="AT95" s="78">
        <f t="shared" si="1"/>
        <v>0</v>
      </c>
      <c r="AU95" s="79">
        <f>ROUND(SUM(AU96:AU102),5)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ROUND(SUM(AZ96:AZ102),2)</f>
        <v>0</v>
      </c>
      <c r="BA95" s="78">
        <f>ROUND(SUM(BA96:BA102),2)</f>
        <v>0</v>
      </c>
      <c r="BB95" s="78">
        <f>ROUND(SUM(BB96:BB102),2)</f>
        <v>0</v>
      </c>
      <c r="BC95" s="78">
        <f>ROUND(SUM(BC96:BC102),2)</f>
        <v>0</v>
      </c>
      <c r="BD95" s="80">
        <f>ROUND(SUM(BD96:BD102),2)</f>
        <v>0</v>
      </c>
      <c r="BS95" s="81" t="s">
        <v>72</v>
      </c>
      <c r="BT95" s="81" t="s">
        <v>80</v>
      </c>
      <c r="BU95" s="81" t="s">
        <v>74</v>
      </c>
      <c r="BV95" s="81" t="s">
        <v>75</v>
      </c>
      <c r="BW95" s="81" t="s">
        <v>81</v>
      </c>
      <c r="BX95" s="81" t="s">
        <v>5</v>
      </c>
      <c r="CL95" s="81" t="s">
        <v>1</v>
      </c>
      <c r="CM95" s="81" t="s">
        <v>82</v>
      </c>
    </row>
    <row r="96" spans="1:91" s="3" customFormat="1" ht="23.25" customHeight="1">
      <c r="A96" s="82" t="s">
        <v>83</v>
      </c>
      <c r="B96" s="47"/>
      <c r="C96" s="14"/>
      <c r="D96" s="14"/>
      <c r="E96" s="345" t="s">
        <v>84</v>
      </c>
      <c r="F96" s="345"/>
      <c r="G96" s="345"/>
      <c r="H96" s="345"/>
      <c r="I96" s="345"/>
      <c r="J96" s="14"/>
      <c r="K96" s="345" t="s">
        <v>85</v>
      </c>
      <c r="L96" s="345"/>
      <c r="M96" s="345"/>
      <c r="N96" s="345"/>
      <c r="O96" s="345"/>
      <c r="P96" s="345"/>
      <c r="Q96" s="345"/>
      <c r="R96" s="345"/>
      <c r="S96" s="345"/>
      <c r="T96" s="345"/>
      <c r="U96" s="345"/>
      <c r="V96" s="345"/>
      <c r="W96" s="345"/>
      <c r="X96" s="345"/>
      <c r="Y96" s="345"/>
      <c r="Z96" s="345"/>
      <c r="AA96" s="345"/>
      <c r="AB96" s="345"/>
      <c r="AC96" s="345"/>
      <c r="AD96" s="345"/>
      <c r="AE96" s="345"/>
      <c r="AF96" s="345"/>
      <c r="AG96" s="361">
        <f>'D.1.1 - Rekonstrukce přít...'!J32</f>
        <v>0</v>
      </c>
      <c r="AH96" s="362"/>
      <c r="AI96" s="362"/>
      <c r="AJ96" s="362"/>
      <c r="AK96" s="362"/>
      <c r="AL96" s="362"/>
      <c r="AM96" s="362"/>
      <c r="AN96" s="361">
        <f t="shared" si="0"/>
        <v>0</v>
      </c>
      <c r="AO96" s="362"/>
      <c r="AP96" s="362"/>
      <c r="AQ96" s="83" t="s">
        <v>86</v>
      </c>
      <c r="AR96" s="47"/>
      <c r="AS96" s="84">
        <v>0</v>
      </c>
      <c r="AT96" s="85">
        <f t="shared" si="1"/>
        <v>0</v>
      </c>
      <c r="AU96" s="86">
        <f>'D.1.1 - Rekonstrukce přít...'!P131</f>
        <v>0</v>
      </c>
      <c r="AV96" s="85">
        <f>'D.1.1 - Rekonstrukce přít...'!J35</f>
        <v>0</v>
      </c>
      <c r="AW96" s="85">
        <f>'D.1.1 - Rekonstrukce přít...'!J36</f>
        <v>0</v>
      </c>
      <c r="AX96" s="85">
        <f>'D.1.1 - Rekonstrukce přít...'!J37</f>
        <v>0</v>
      </c>
      <c r="AY96" s="85">
        <f>'D.1.1 - Rekonstrukce přít...'!J38</f>
        <v>0</v>
      </c>
      <c r="AZ96" s="85">
        <f>'D.1.1 - Rekonstrukce přít...'!F35</f>
        <v>0</v>
      </c>
      <c r="BA96" s="85">
        <f>'D.1.1 - Rekonstrukce přít...'!F36</f>
        <v>0</v>
      </c>
      <c r="BB96" s="85">
        <f>'D.1.1 - Rekonstrukce přít...'!F37</f>
        <v>0</v>
      </c>
      <c r="BC96" s="85">
        <f>'D.1.1 - Rekonstrukce přít...'!F38</f>
        <v>0</v>
      </c>
      <c r="BD96" s="87">
        <f>'D.1.1 - Rekonstrukce přít...'!F39</f>
        <v>0</v>
      </c>
      <c r="BT96" s="24" t="s">
        <v>82</v>
      </c>
      <c r="BV96" s="24" t="s">
        <v>75</v>
      </c>
      <c r="BW96" s="24" t="s">
        <v>87</v>
      </c>
      <c r="BX96" s="24" t="s">
        <v>81</v>
      </c>
      <c r="CL96" s="24" t="s">
        <v>1</v>
      </c>
    </row>
    <row r="97" spans="1:91" s="3" customFormat="1" ht="23.25" customHeight="1">
      <c r="A97" s="82" t="s">
        <v>83</v>
      </c>
      <c r="B97" s="47"/>
      <c r="C97" s="14"/>
      <c r="D97" s="14"/>
      <c r="E97" s="345" t="s">
        <v>88</v>
      </c>
      <c r="F97" s="345"/>
      <c r="G97" s="345"/>
      <c r="H97" s="345"/>
      <c r="I97" s="345"/>
      <c r="J97" s="14"/>
      <c r="K97" s="345" t="s">
        <v>89</v>
      </c>
      <c r="L97" s="345"/>
      <c r="M97" s="345"/>
      <c r="N97" s="345"/>
      <c r="O97" s="345"/>
      <c r="P97" s="345"/>
      <c r="Q97" s="345"/>
      <c r="R97" s="345"/>
      <c r="S97" s="345"/>
      <c r="T97" s="345"/>
      <c r="U97" s="345"/>
      <c r="V97" s="345"/>
      <c r="W97" s="345"/>
      <c r="X97" s="345"/>
      <c r="Y97" s="345"/>
      <c r="Z97" s="345"/>
      <c r="AA97" s="345"/>
      <c r="AB97" s="345"/>
      <c r="AC97" s="345"/>
      <c r="AD97" s="345"/>
      <c r="AE97" s="345"/>
      <c r="AF97" s="345"/>
      <c r="AG97" s="361">
        <f>'D.1.2 - Rekonstrukce přít...'!J32</f>
        <v>0</v>
      </c>
      <c r="AH97" s="362"/>
      <c r="AI97" s="362"/>
      <c r="AJ97" s="362"/>
      <c r="AK97" s="362"/>
      <c r="AL97" s="362"/>
      <c r="AM97" s="362"/>
      <c r="AN97" s="361">
        <f t="shared" si="0"/>
        <v>0</v>
      </c>
      <c r="AO97" s="362"/>
      <c r="AP97" s="362"/>
      <c r="AQ97" s="83" t="s">
        <v>86</v>
      </c>
      <c r="AR97" s="47"/>
      <c r="AS97" s="84">
        <v>0</v>
      </c>
      <c r="AT97" s="85">
        <f t="shared" si="1"/>
        <v>0</v>
      </c>
      <c r="AU97" s="86">
        <f>'D.1.2 - Rekonstrukce přít...'!P122</f>
        <v>0</v>
      </c>
      <c r="AV97" s="85">
        <f>'D.1.2 - Rekonstrukce přít...'!J35</f>
        <v>0</v>
      </c>
      <c r="AW97" s="85">
        <f>'D.1.2 - Rekonstrukce přít...'!J36</f>
        <v>0</v>
      </c>
      <c r="AX97" s="85">
        <f>'D.1.2 - Rekonstrukce přít...'!J37</f>
        <v>0</v>
      </c>
      <c r="AY97" s="85">
        <f>'D.1.2 - Rekonstrukce přít...'!J38</f>
        <v>0</v>
      </c>
      <c r="AZ97" s="85">
        <f>'D.1.2 - Rekonstrukce přít...'!F35</f>
        <v>0</v>
      </c>
      <c r="BA97" s="85">
        <f>'D.1.2 - Rekonstrukce přít...'!F36</f>
        <v>0</v>
      </c>
      <c r="BB97" s="85">
        <f>'D.1.2 - Rekonstrukce přít...'!F37</f>
        <v>0</v>
      </c>
      <c r="BC97" s="85">
        <f>'D.1.2 - Rekonstrukce přít...'!F38</f>
        <v>0</v>
      </c>
      <c r="BD97" s="87">
        <f>'D.1.2 - Rekonstrukce přít...'!F39</f>
        <v>0</v>
      </c>
      <c r="BT97" s="24" t="s">
        <v>82</v>
      </c>
      <c r="BV97" s="24" t="s">
        <v>75</v>
      </c>
      <c r="BW97" s="24" t="s">
        <v>90</v>
      </c>
      <c r="BX97" s="24" t="s">
        <v>81</v>
      </c>
      <c r="CL97" s="24" t="s">
        <v>1</v>
      </c>
    </row>
    <row r="98" spans="1:91" s="3" customFormat="1" ht="23.25" customHeight="1">
      <c r="A98" s="82" t="s">
        <v>83</v>
      </c>
      <c r="B98" s="47"/>
      <c r="C98" s="14"/>
      <c r="D98" s="14"/>
      <c r="E98" s="345" t="s">
        <v>91</v>
      </c>
      <c r="F98" s="345"/>
      <c r="G98" s="345"/>
      <c r="H98" s="345"/>
      <c r="I98" s="345"/>
      <c r="J98" s="14"/>
      <c r="K98" s="345" t="s">
        <v>92</v>
      </c>
      <c r="L98" s="345"/>
      <c r="M98" s="345"/>
      <c r="N98" s="345"/>
      <c r="O98" s="345"/>
      <c r="P98" s="345"/>
      <c r="Q98" s="345"/>
      <c r="R98" s="345"/>
      <c r="S98" s="345"/>
      <c r="T98" s="345"/>
      <c r="U98" s="345"/>
      <c r="V98" s="345"/>
      <c r="W98" s="345"/>
      <c r="X98" s="345"/>
      <c r="Y98" s="345"/>
      <c r="Z98" s="345"/>
      <c r="AA98" s="345"/>
      <c r="AB98" s="345"/>
      <c r="AC98" s="345"/>
      <c r="AD98" s="345"/>
      <c r="AE98" s="345"/>
      <c r="AF98" s="345"/>
      <c r="AG98" s="361">
        <f>'D.1.3 - Rekonstrukce přít...'!J32</f>
        <v>0</v>
      </c>
      <c r="AH98" s="362"/>
      <c r="AI98" s="362"/>
      <c r="AJ98" s="362"/>
      <c r="AK98" s="362"/>
      <c r="AL98" s="362"/>
      <c r="AM98" s="362"/>
      <c r="AN98" s="361">
        <f t="shared" si="0"/>
        <v>0</v>
      </c>
      <c r="AO98" s="362"/>
      <c r="AP98" s="362"/>
      <c r="AQ98" s="83" t="s">
        <v>86</v>
      </c>
      <c r="AR98" s="47"/>
      <c r="AS98" s="84">
        <v>0</v>
      </c>
      <c r="AT98" s="85">
        <f t="shared" si="1"/>
        <v>0</v>
      </c>
      <c r="AU98" s="86">
        <f>'D.1.3 - Rekonstrukce přít...'!P122</f>
        <v>0</v>
      </c>
      <c r="AV98" s="85">
        <f>'D.1.3 - Rekonstrukce přít...'!J35</f>
        <v>0</v>
      </c>
      <c r="AW98" s="85">
        <f>'D.1.3 - Rekonstrukce přít...'!J36</f>
        <v>0</v>
      </c>
      <c r="AX98" s="85">
        <f>'D.1.3 - Rekonstrukce přít...'!J37</f>
        <v>0</v>
      </c>
      <c r="AY98" s="85">
        <f>'D.1.3 - Rekonstrukce přít...'!J38</f>
        <v>0</v>
      </c>
      <c r="AZ98" s="85">
        <f>'D.1.3 - Rekonstrukce přít...'!F35</f>
        <v>0</v>
      </c>
      <c r="BA98" s="85">
        <f>'D.1.3 - Rekonstrukce přít...'!F36</f>
        <v>0</v>
      </c>
      <c r="BB98" s="85">
        <f>'D.1.3 - Rekonstrukce přít...'!F37</f>
        <v>0</v>
      </c>
      <c r="BC98" s="85">
        <f>'D.1.3 - Rekonstrukce přít...'!F38</f>
        <v>0</v>
      </c>
      <c r="BD98" s="87">
        <f>'D.1.3 - Rekonstrukce přít...'!F39</f>
        <v>0</v>
      </c>
      <c r="BT98" s="24" t="s">
        <v>82</v>
      </c>
      <c r="BV98" s="24" t="s">
        <v>75</v>
      </c>
      <c r="BW98" s="24" t="s">
        <v>93</v>
      </c>
      <c r="BX98" s="24" t="s">
        <v>81</v>
      </c>
      <c r="CL98" s="24" t="s">
        <v>1</v>
      </c>
    </row>
    <row r="99" spans="1:91" s="3" customFormat="1" ht="16.5" customHeight="1">
      <c r="A99" s="82" t="s">
        <v>83</v>
      </c>
      <c r="B99" s="47"/>
      <c r="C99" s="14"/>
      <c r="D99" s="14"/>
      <c r="E99" s="345" t="s">
        <v>94</v>
      </c>
      <c r="F99" s="345"/>
      <c r="G99" s="345"/>
      <c r="H99" s="345"/>
      <c r="I99" s="345"/>
      <c r="J99" s="14"/>
      <c r="K99" s="345" t="s">
        <v>95</v>
      </c>
      <c r="L99" s="345"/>
      <c r="M99" s="345"/>
      <c r="N99" s="345"/>
      <c r="O99" s="345"/>
      <c r="P99" s="345"/>
      <c r="Q99" s="345"/>
      <c r="R99" s="345"/>
      <c r="S99" s="345"/>
      <c r="T99" s="345"/>
      <c r="U99" s="345"/>
      <c r="V99" s="345"/>
      <c r="W99" s="345"/>
      <c r="X99" s="345"/>
      <c r="Y99" s="345"/>
      <c r="Z99" s="345"/>
      <c r="AA99" s="345"/>
      <c r="AB99" s="345"/>
      <c r="AC99" s="345"/>
      <c r="AD99" s="345"/>
      <c r="AE99" s="345"/>
      <c r="AF99" s="345"/>
      <c r="AG99" s="361">
        <f>'D.2.1 - MVE VDJ Bludovice...'!J32</f>
        <v>0</v>
      </c>
      <c r="AH99" s="362"/>
      <c r="AI99" s="362"/>
      <c r="AJ99" s="362"/>
      <c r="AK99" s="362"/>
      <c r="AL99" s="362"/>
      <c r="AM99" s="362"/>
      <c r="AN99" s="361">
        <f t="shared" si="0"/>
        <v>0</v>
      </c>
      <c r="AO99" s="362"/>
      <c r="AP99" s="362"/>
      <c r="AQ99" s="83" t="s">
        <v>86</v>
      </c>
      <c r="AR99" s="47"/>
      <c r="AS99" s="84">
        <v>0</v>
      </c>
      <c r="AT99" s="85">
        <f t="shared" si="1"/>
        <v>0</v>
      </c>
      <c r="AU99" s="86">
        <f>'D.2.1 - MVE VDJ Bludovice...'!P122</f>
        <v>0</v>
      </c>
      <c r="AV99" s="85">
        <f>'D.2.1 - MVE VDJ Bludovice...'!J35</f>
        <v>0</v>
      </c>
      <c r="AW99" s="85">
        <f>'D.2.1 - MVE VDJ Bludovice...'!J36</f>
        <v>0</v>
      </c>
      <c r="AX99" s="85">
        <f>'D.2.1 - MVE VDJ Bludovice...'!J37</f>
        <v>0</v>
      </c>
      <c r="AY99" s="85">
        <f>'D.2.1 - MVE VDJ Bludovice...'!J38</f>
        <v>0</v>
      </c>
      <c r="AZ99" s="85">
        <f>'D.2.1 - MVE VDJ Bludovice...'!F35</f>
        <v>0</v>
      </c>
      <c r="BA99" s="85">
        <f>'D.2.1 - MVE VDJ Bludovice...'!F36</f>
        <v>0</v>
      </c>
      <c r="BB99" s="85">
        <f>'D.2.1 - MVE VDJ Bludovice...'!F37</f>
        <v>0</v>
      </c>
      <c r="BC99" s="85">
        <f>'D.2.1 - MVE VDJ Bludovice...'!F38</f>
        <v>0</v>
      </c>
      <c r="BD99" s="87">
        <f>'D.2.1 - MVE VDJ Bludovice...'!F39</f>
        <v>0</v>
      </c>
      <c r="BT99" s="24" t="s">
        <v>82</v>
      </c>
      <c r="BV99" s="24" t="s">
        <v>75</v>
      </c>
      <c r="BW99" s="24" t="s">
        <v>96</v>
      </c>
      <c r="BX99" s="24" t="s">
        <v>81</v>
      </c>
      <c r="CL99" s="24" t="s">
        <v>1</v>
      </c>
    </row>
    <row r="100" spans="1:91" s="3" customFormat="1" ht="23.25" customHeight="1">
      <c r="A100" s="82" t="s">
        <v>83</v>
      </c>
      <c r="B100" s="47"/>
      <c r="C100" s="14"/>
      <c r="D100" s="14"/>
      <c r="E100" s="345" t="s">
        <v>97</v>
      </c>
      <c r="F100" s="345"/>
      <c r="G100" s="345"/>
      <c r="H100" s="345"/>
      <c r="I100" s="345"/>
      <c r="J100" s="14"/>
      <c r="K100" s="345" t="s">
        <v>98</v>
      </c>
      <c r="L100" s="345"/>
      <c r="M100" s="345"/>
      <c r="N100" s="345"/>
      <c r="O100" s="345"/>
      <c r="P100" s="345"/>
      <c r="Q100" s="345"/>
      <c r="R100" s="345"/>
      <c r="S100" s="345"/>
      <c r="T100" s="345"/>
      <c r="U100" s="345"/>
      <c r="V100" s="345"/>
      <c r="W100" s="345"/>
      <c r="X100" s="345"/>
      <c r="Y100" s="345"/>
      <c r="Z100" s="345"/>
      <c r="AA100" s="345"/>
      <c r="AB100" s="345"/>
      <c r="AC100" s="345"/>
      <c r="AD100" s="345"/>
      <c r="AE100" s="345"/>
      <c r="AF100" s="345"/>
      <c r="AG100" s="361">
        <f>'D.2.2 - MVE VDJ Bludovice...'!J32</f>
        <v>0</v>
      </c>
      <c r="AH100" s="362"/>
      <c r="AI100" s="362"/>
      <c r="AJ100" s="362"/>
      <c r="AK100" s="362"/>
      <c r="AL100" s="362"/>
      <c r="AM100" s="362"/>
      <c r="AN100" s="361">
        <f t="shared" si="0"/>
        <v>0</v>
      </c>
      <c r="AO100" s="362"/>
      <c r="AP100" s="362"/>
      <c r="AQ100" s="83" t="s">
        <v>86</v>
      </c>
      <c r="AR100" s="47"/>
      <c r="AS100" s="84">
        <v>0</v>
      </c>
      <c r="AT100" s="85">
        <f t="shared" si="1"/>
        <v>0</v>
      </c>
      <c r="AU100" s="86">
        <f>'D.2.2 - MVE VDJ Bludovice...'!P122</f>
        <v>0</v>
      </c>
      <c r="AV100" s="85">
        <f>'D.2.2 - MVE VDJ Bludovice...'!J35</f>
        <v>0</v>
      </c>
      <c r="AW100" s="85">
        <f>'D.2.2 - MVE VDJ Bludovice...'!J36</f>
        <v>0</v>
      </c>
      <c r="AX100" s="85">
        <f>'D.2.2 - MVE VDJ Bludovice...'!J37</f>
        <v>0</v>
      </c>
      <c r="AY100" s="85">
        <f>'D.2.2 - MVE VDJ Bludovice...'!J38</f>
        <v>0</v>
      </c>
      <c r="AZ100" s="85">
        <f>'D.2.2 - MVE VDJ Bludovice...'!F35</f>
        <v>0</v>
      </c>
      <c r="BA100" s="85">
        <f>'D.2.2 - MVE VDJ Bludovice...'!F36</f>
        <v>0</v>
      </c>
      <c r="BB100" s="85">
        <f>'D.2.2 - MVE VDJ Bludovice...'!F37</f>
        <v>0</v>
      </c>
      <c r="BC100" s="85">
        <f>'D.2.2 - MVE VDJ Bludovice...'!F38</f>
        <v>0</v>
      </c>
      <c r="BD100" s="87">
        <f>'D.2.2 - MVE VDJ Bludovice...'!F39</f>
        <v>0</v>
      </c>
      <c r="BT100" s="24" t="s">
        <v>82</v>
      </c>
      <c r="BV100" s="24" t="s">
        <v>75</v>
      </c>
      <c r="BW100" s="24" t="s">
        <v>99</v>
      </c>
      <c r="BX100" s="24" t="s">
        <v>81</v>
      </c>
      <c r="CL100" s="24" t="s">
        <v>1</v>
      </c>
    </row>
    <row r="101" spans="1:91" s="3" customFormat="1" ht="16.5" customHeight="1">
      <c r="A101" s="82" t="s">
        <v>83</v>
      </c>
      <c r="B101" s="47"/>
      <c r="C101" s="14"/>
      <c r="D101" s="14"/>
      <c r="E101" s="345" t="s">
        <v>100</v>
      </c>
      <c r="F101" s="345"/>
      <c r="G101" s="345"/>
      <c r="H101" s="345"/>
      <c r="I101" s="345"/>
      <c r="J101" s="14"/>
      <c r="K101" s="345" t="s">
        <v>101</v>
      </c>
      <c r="L101" s="345"/>
      <c r="M101" s="345"/>
      <c r="N101" s="345"/>
      <c r="O101" s="345"/>
      <c r="P101" s="345"/>
      <c r="Q101" s="345"/>
      <c r="R101" s="345"/>
      <c r="S101" s="345"/>
      <c r="T101" s="345"/>
      <c r="U101" s="345"/>
      <c r="V101" s="345"/>
      <c r="W101" s="345"/>
      <c r="X101" s="345"/>
      <c r="Y101" s="345"/>
      <c r="Z101" s="345"/>
      <c r="AA101" s="345"/>
      <c r="AB101" s="345"/>
      <c r="AC101" s="345"/>
      <c r="AD101" s="345"/>
      <c r="AE101" s="345"/>
      <c r="AF101" s="345"/>
      <c r="AG101" s="361">
        <f>'VON 1 - Vedlejší rozpočto...'!J32</f>
        <v>0</v>
      </c>
      <c r="AH101" s="362"/>
      <c r="AI101" s="362"/>
      <c r="AJ101" s="362"/>
      <c r="AK101" s="362"/>
      <c r="AL101" s="362"/>
      <c r="AM101" s="362"/>
      <c r="AN101" s="361">
        <f t="shared" si="0"/>
        <v>0</v>
      </c>
      <c r="AO101" s="362"/>
      <c r="AP101" s="362"/>
      <c r="AQ101" s="83" t="s">
        <v>86</v>
      </c>
      <c r="AR101" s="47"/>
      <c r="AS101" s="84">
        <v>0</v>
      </c>
      <c r="AT101" s="85">
        <f t="shared" si="1"/>
        <v>0</v>
      </c>
      <c r="AU101" s="86">
        <f>'VON 1 - Vedlejší rozpočto...'!P122</f>
        <v>0</v>
      </c>
      <c r="AV101" s="85">
        <f>'VON 1 - Vedlejší rozpočto...'!J35</f>
        <v>0</v>
      </c>
      <c r="AW101" s="85">
        <f>'VON 1 - Vedlejší rozpočto...'!J36</f>
        <v>0</v>
      </c>
      <c r="AX101" s="85">
        <f>'VON 1 - Vedlejší rozpočto...'!J37</f>
        <v>0</v>
      </c>
      <c r="AY101" s="85">
        <f>'VON 1 - Vedlejší rozpočto...'!J38</f>
        <v>0</v>
      </c>
      <c r="AZ101" s="85">
        <f>'VON 1 - Vedlejší rozpočto...'!F35</f>
        <v>0</v>
      </c>
      <c r="BA101" s="85">
        <f>'VON 1 - Vedlejší rozpočto...'!F36</f>
        <v>0</v>
      </c>
      <c r="BB101" s="85">
        <f>'VON 1 - Vedlejší rozpočto...'!F37</f>
        <v>0</v>
      </c>
      <c r="BC101" s="85">
        <f>'VON 1 - Vedlejší rozpočto...'!F38</f>
        <v>0</v>
      </c>
      <c r="BD101" s="87">
        <f>'VON 1 - Vedlejší rozpočto...'!F39</f>
        <v>0</v>
      </c>
      <c r="BT101" s="24" t="s">
        <v>82</v>
      </c>
      <c r="BV101" s="24" t="s">
        <v>75</v>
      </c>
      <c r="BW101" s="24" t="s">
        <v>102</v>
      </c>
      <c r="BX101" s="24" t="s">
        <v>81</v>
      </c>
      <c r="CL101" s="24" t="s">
        <v>1</v>
      </c>
    </row>
    <row r="102" spans="1:91" s="3" customFormat="1" ht="16.5" customHeight="1">
      <c r="A102" s="82" t="s">
        <v>83</v>
      </c>
      <c r="B102" s="47"/>
      <c r="C102" s="14"/>
      <c r="D102" s="14"/>
      <c r="E102" s="345" t="s">
        <v>103</v>
      </c>
      <c r="F102" s="345"/>
      <c r="G102" s="345"/>
      <c r="H102" s="345"/>
      <c r="I102" s="345"/>
      <c r="J102" s="14"/>
      <c r="K102" s="345" t="s">
        <v>104</v>
      </c>
      <c r="L102" s="345"/>
      <c r="M102" s="345"/>
      <c r="N102" s="345"/>
      <c r="O102" s="345"/>
      <c r="P102" s="345"/>
      <c r="Q102" s="345"/>
      <c r="R102" s="345"/>
      <c r="S102" s="345"/>
      <c r="T102" s="345"/>
      <c r="U102" s="345"/>
      <c r="V102" s="345"/>
      <c r="W102" s="345"/>
      <c r="X102" s="345"/>
      <c r="Y102" s="345"/>
      <c r="Z102" s="345"/>
      <c r="AA102" s="345"/>
      <c r="AB102" s="345"/>
      <c r="AC102" s="345"/>
      <c r="AD102" s="345"/>
      <c r="AE102" s="345"/>
      <c r="AF102" s="345"/>
      <c r="AG102" s="361">
        <f>'VON 2 - Ostatní rozpočtov...'!J32</f>
        <v>0</v>
      </c>
      <c r="AH102" s="362"/>
      <c r="AI102" s="362"/>
      <c r="AJ102" s="362"/>
      <c r="AK102" s="362"/>
      <c r="AL102" s="362"/>
      <c r="AM102" s="362"/>
      <c r="AN102" s="361">
        <f t="shared" si="0"/>
        <v>0</v>
      </c>
      <c r="AO102" s="362"/>
      <c r="AP102" s="362"/>
      <c r="AQ102" s="83" t="s">
        <v>86</v>
      </c>
      <c r="AR102" s="47"/>
      <c r="AS102" s="84">
        <v>0</v>
      </c>
      <c r="AT102" s="85">
        <f t="shared" si="1"/>
        <v>0</v>
      </c>
      <c r="AU102" s="86">
        <f>'VON 2 - Ostatní rozpočtov...'!P122</f>
        <v>0</v>
      </c>
      <c r="AV102" s="85">
        <f>'VON 2 - Ostatní rozpočtov...'!J35</f>
        <v>0</v>
      </c>
      <c r="AW102" s="85">
        <f>'VON 2 - Ostatní rozpočtov...'!J36</f>
        <v>0</v>
      </c>
      <c r="AX102" s="85">
        <f>'VON 2 - Ostatní rozpočtov...'!J37</f>
        <v>0</v>
      </c>
      <c r="AY102" s="85">
        <f>'VON 2 - Ostatní rozpočtov...'!J38</f>
        <v>0</v>
      </c>
      <c r="AZ102" s="85">
        <f>'VON 2 - Ostatní rozpočtov...'!F35</f>
        <v>0</v>
      </c>
      <c r="BA102" s="85">
        <f>'VON 2 - Ostatní rozpočtov...'!F36</f>
        <v>0</v>
      </c>
      <c r="BB102" s="85">
        <f>'VON 2 - Ostatní rozpočtov...'!F37</f>
        <v>0</v>
      </c>
      <c r="BC102" s="85">
        <f>'VON 2 - Ostatní rozpočtov...'!F38</f>
        <v>0</v>
      </c>
      <c r="BD102" s="87">
        <f>'VON 2 - Ostatní rozpočtov...'!F39</f>
        <v>0</v>
      </c>
      <c r="BT102" s="24" t="s">
        <v>82</v>
      </c>
      <c r="BV102" s="24" t="s">
        <v>75</v>
      </c>
      <c r="BW102" s="24" t="s">
        <v>105</v>
      </c>
      <c r="BX102" s="24" t="s">
        <v>81</v>
      </c>
      <c r="CL102" s="24" t="s">
        <v>1</v>
      </c>
    </row>
    <row r="103" spans="1:91" s="6" customFormat="1" ht="16.5" customHeight="1">
      <c r="B103" s="73"/>
      <c r="C103" s="74"/>
      <c r="D103" s="344" t="s">
        <v>106</v>
      </c>
      <c r="E103" s="344"/>
      <c r="F103" s="344"/>
      <c r="G103" s="344"/>
      <c r="H103" s="344"/>
      <c r="I103" s="75"/>
      <c r="J103" s="344" t="s">
        <v>107</v>
      </c>
      <c r="K103" s="344"/>
      <c r="L103" s="344"/>
      <c r="M103" s="344"/>
      <c r="N103" s="344"/>
      <c r="O103" s="344"/>
      <c r="P103" s="344"/>
      <c r="Q103" s="344"/>
      <c r="R103" s="344"/>
      <c r="S103" s="344"/>
      <c r="T103" s="344"/>
      <c r="U103" s="344"/>
      <c r="V103" s="344"/>
      <c r="W103" s="344"/>
      <c r="X103" s="344"/>
      <c r="Y103" s="344"/>
      <c r="Z103" s="344"/>
      <c r="AA103" s="344"/>
      <c r="AB103" s="344"/>
      <c r="AC103" s="344"/>
      <c r="AD103" s="344"/>
      <c r="AE103" s="344"/>
      <c r="AF103" s="344"/>
      <c r="AG103" s="363">
        <f>ROUND(SUM(AG104:AG106),2)</f>
        <v>0</v>
      </c>
      <c r="AH103" s="364"/>
      <c r="AI103" s="364"/>
      <c r="AJ103" s="364"/>
      <c r="AK103" s="364"/>
      <c r="AL103" s="364"/>
      <c r="AM103" s="364"/>
      <c r="AN103" s="380">
        <f t="shared" si="0"/>
        <v>0</v>
      </c>
      <c r="AO103" s="364"/>
      <c r="AP103" s="364"/>
      <c r="AQ103" s="76" t="s">
        <v>79</v>
      </c>
      <c r="AR103" s="73"/>
      <c r="AS103" s="77">
        <f>ROUND(SUM(AS104:AS106),2)</f>
        <v>0</v>
      </c>
      <c r="AT103" s="78">
        <f t="shared" si="1"/>
        <v>0</v>
      </c>
      <c r="AU103" s="79">
        <f>ROUND(SUM(AU104:AU106),5)</f>
        <v>0</v>
      </c>
      <c r="AV103" s="78">
        <f>ROUND(AZ103*L29,2)</f>
        <v>0</v>
      </c>
      <c r="AW103" s="78">
        <f>ROUND(BA103*L30,2)</f>
        <v>0</v>
      </c>
      <c r="AX103" s="78">
        <f>ROUND(BB103*L29,2)</f>
        <v>0</v>
      </c>
      <c r="AY103" s="78">
        <f>ROUND(BC103*L30,2)</f>
        <v>0</v>
      </c>
      <c r="AZ103" s="78">
        <f>ROUND(SUM(AZ104:AZ106),2)</f>
        <v>0</v>
      </c>
      <c r="BA103" s="78">
        <f>ROUND(SUM(BA104:BA106),2)</f>
        <v>0</v>
      </c>
      <c r="BB103" s="78">
        <f>ROUND(SUM(BB104:BB106),2)</f>
        <v>0</v>
      </c>
      <c r="BC103" s="78">
        <f>ROUND(SUM(BC104:BC106),2)</f>
        <v>0</v>
      </c>
      <c r="BD103" s="80">
        <f>ROUND(SUM(BD104:BD106),2)</f>
        <v>0</v>
      </c>
      <c r="BS103" s="81" t="s">
        <v>72</v>
      </c>
      <c r="BT103" s="81" t="s">
        <v>80</v>
      </c>
      <c r="BU103" s="81" t="s">
        <v>74</v>
      </c>
      <c r="BV103" s="81" t="s">
        <v>75</v>
      </c>
      <c r="BW103" s="81" t="s">
        <v>108</v>
      </c>
      <c r="BX103" s="81" t="s">
        <v>5</v>
      </c>
      <c r="CL103" s="81" t="s">
        <v>1</v>
      </c>
      <c r="CM103" s="81" t="s">
        <v>82</v>
      </c>
    </row>
    <row r="104" spans="1:91" s="3" customFormat="1" ht="23.25" customHeight="1">
      <c r="A104" s="82" t="s">
        <v>83</v>
      </c>
      <c r="B104" s="47"/>
      <c r="C104" s="14"/>
      <c r="D104" s="14"/>
      <c r="E104" s="345" t="s">
        <v>84</v>
      </c>
      <c r="F104" s="345"/>
      <c r="G104" s="345"/>
      <c r="H104" s="345"/>
      <c r="I104" s="345"/>
      <c r="J104" s="14"/>
      <c r="K104" s="345" t="s">
        <v>85</v>
      </c>
      <c r="L104" s="345"/>
      <c r="M104" s="345"/>
      <c r="N104" s="345"/>
      <c r="O104" s="345"/>
      <c r="P104" s="345"/>
      <c r="Q104" s="345"/>
      <c r="R104" s="345"/>
      <c r="S104" s="345"/>
      <c r="T104" s="345"/>
      <c r="U104" s="345"/>
      <c r="V104" s="345"/>
      <c r="W104" s="345"/>
      <c r="X104" s="345"/>
      <c r="Y104" s="345"/>
      <c r="Z104" s="345"/>
      <c r="AA104" s="345"/>
      <c r="AB104" s="345"/>
      <c r="AC104" s="345"/>
      <c r="AD104" s="345"/>
      <c r="AE104" s="345"/>
      <c r="AF104" s="345"/>
      <c r="AG104" s="361">
        <f>'D.1.1 - Rekonstrukce přít..._01'!J32</f>
        <v>0</v>
      </c>
      <c r="AH104" s="362"/>
      <c r="AI104" s="362"/>
      <c r="AJ104" s="362"/>
      <c r="AK104" s="362"/>
      <c r="AL104" s="362"/>
      <c r="AM104" s="362"/>
      <c r="AN104" s="361">
        <f t="shared" si="0"/>
        <v>0</v>
      </c>
      <c r="AO104" s="362"/>
      <c r="AP104" s="362"/>
      <c r="AQ104" s="83" t="s">
        <v>86</v>
      </c>
      <c r="AR104" s="47"/>
      <c r="AS104" s="84">
        <v>0</v>
      </c>
      <c r="AT104" s="85">
        <f t="shared" si="1"/>
        <v>0</v>
      </c>
      <c r="AU104" s="86">
        <f>'D.1.1 - Rekonstrukce přít..._01'!P135</f>
        <v>0</v>
      </c>
      <c r="AV104" s="85">
        <f>'D.1.1 - Rekonstrukce přít..._01'!J35</f>
        <v>0</v>
      </c>
      <c r="AW104" s="85">
        <f>'D.1.1 - Rekonstrukce přít..._01'!J36</f>
        <v>0</v>
      </c>
      <c r="AX104" s="85">
        <f>'D.1.1 - Rekonstrukce přít..._01'!J37</f>
        <v>0</v>
      </c>
      <c r="AY104" s="85">
        <f>'D.1.1 - Rekonstrukce přít..._01'!J38</f>
        <v>0</v>
      </c>
      <c r="AZ104" s="85">
        <f>'D.1.1 - Rekonstrukce přít..._01'!F35</f>
        <v>0</v>
      </c>
      <c r="BA104" s="85">
        <f>'D.1.1 - Rekonstrukce přít..._01'!F36</f>
        <v>0</v>
      </c>
      <c r="BB104" s="85">
        <f>'D.1.1 - Rekonstrukce přít..._01'!F37</f>
        <v>0</v>
      </c>
      <c r="BC104" s="85">
        <f>'D.1.1 - Rekonstrukce přít..._01'!F38</f>
        <v>0</v>
      </c>
      <c r="BD104" s="87">
        <f>'D.1.1 - Rekonstrukce přít..._01'!F39</f>
        <v>0</v>
      </c>
      <c r="BT104" s="24" t="s">
        <v>82</v>
      </c>
      <c r="BV104" s="24" t="s">
        <v>75</v>
      </c>
      <c r="BW104" s="24" t="s">
        <v>109</v>
      </c>
      <c r="BX104" s="24" t="s">
        <v>108</v>
      </c>
      <c r="CL104" s="24" t="s">
        <v>1</v>
      </c>
    </row>
    <row r="105" spans="1:91" s="3" customFormat="1" ht="23.25" customHeight="1">
      <c r="A105" s="82" t="s">
        <v>83</v>
      </c>
      <c r="B105" s="47"/>
      <c r="C105" s="14"/>
      <c r="D105" s="14"/>
      <c r="E105" s="345" t="s">
        <v>88</v>
      </c>
      <c r="F105" s="345"/>
      <c r="G105" s="345"/>
      <c r="H105" s="345"/>
      <c r="I105" s="345"/>
      <c r="J105" s="14"/>
      <c r="K105" s="345" t="s">
        <v>89</v>
      </c>
      <c r="L105" s="345"/>
      <c r="M105" s="345"/>
      <c r="N105" s="345"/>
      <c r="O105" s="345"/>
      <c r="P105" s="345"/>
      <c r="Q105" s="345"/>
      <c r="R105" s="345"/>
      <c r="S105" s="345"/>
      <c r="T105" s="345"/>
      <c r="U105" s="345"/>
      <c r="V105" s="345"/>
      <c r="W105" s="345"/>
      <c r="X105" s="345"/>
      <c r="Y105" s="345"/>
      <c r="Z105" s="345"/>
      <c r="AA105" s="345"/>
      <c r="AB105" s="345"/>
      <c r="AC105" s="345"/>
      <c r="AD105" s="345"/>
      <c r="AE105" s="345"/>
      <c r="AF105" s="345"/>
      <c r="AG105" s="361">
        <f>'D.1.2 - Rekonstrukce přít..._01'!J32</f>
        <v>0</v>
      </c>
      <c r="AH105" s="362"/>
      <c r="AI105" s="362"/>
      <c r="AJ105" s="362"/>
      <c r="AK105" s="362"/>
      <c r="AL105" s="362"/>
      <c r="AM105" s="362"/>
      <c r="AN105" s="361">
        <f t="shared" si="0"/>
        <v>0</v>
      </c>
      <c r="AO105" s="362"/>
      <c r="AP105" s="362"/>
      <c r="AQ105" s="83" t="s">
        <v>86</v>
      </c>
      <c r="AR105" s="47"/>
      <c r="AS105" s="84">
        <v>0</v>
      </c>
      <c r="AT105" s="85">
        <f t="shared" si="1"/>
        <v>0</v>
      </c>
      <c r="AU105" s="86">
        <f>'D.1.2 - Rekonstrukce přít..._01'!P122</f>
        <v>0</v>
      </c>
      <c r="AV105" s="85">
        <f>'D.1.2 - Rekonstrukce přít..._01'!J35</f>
        <v>0</v>
      </c>
      <c r="AW105" s="85">
        <f>'D.1.2 - Rekonstrukce přít..._01'!J36</f>
        <v>0</v>
      </c>
      <c r="AX105" s="85">
        <f>'D.1.2 - Rekonstrukce přít..._01'!J37</f>
        <v>0</v>
      </c>
      <c r="AY105" s="85">
        <f>'D.1.2 - Rekonstrukce přít..._01'!J38</f>
        <v>0</v>
      </c>
      <c r="AZ105" s="85">
        <f>'D.1.2 - Rekonstrukce přít..._01'!F35</f>
        <v>0</v>
      </c>
      <c r="BA105" s="85">
        <f>'D.1.2 - Rekonstrukce přít..._01'!F36</f>
        <v>0</v>
      </c>
      <c r="BB105" s="85">
        <f>'D.1.2 - Rekonstrukce přít..._01'!F37</f>
        <v>0</v>
      </c>
      <c r="BC105" s="85">
        <f>'D.1.2 - Rekonstrukce přít..._01'!F38</f>
        <v>0</v>
      </c>
      <c r="BD105" s="87">
        <f>'D.1.2 - Rekonstrukce přít..._01'!F39</f>
        <v>0</v>
      </c>
      <c r="BT105" s="24" t="s">
        <v>82</v>
      </c>
      <c r="BV105" s="24" t="s">
        <v>75</v>
      </c>
      <c r="BW105" s="24" t="s">
        <v>110</v>
      </c>
      <c r="BX105" s="24" t="s">
        <v>108</v>
      </c>
      <c r="CL105" s="24" t="s">
        <v>1</v>
      </c>
    </row>
    <row r="106" spans="1:91" s="3" customFormat="1" ht="23.25" customHeight="1">
      <c r="A106" s="82" t="s">
        <v>83</v>
      </c>
      <c r="B106" s="47"/>
      <c r="C106" s="14"/>
      <c r="D106" s="14"/>
      <c r="E106" s="345" t="s">
        <v>91</v>
      </c>
      <c r="F106" s="345"/>
      <c r="G106" s="345"/>
      <c r="H106" s="345"/>
      <c r="I106" s="345"/>
      <c r="J106" s="14"/>
      <c r="K106" s="345" t="s">
        <v>92</v>
      </c>
      <c r="L106" s="345"/>
      <c r="M106" s="345"/>
      <c r="N106" s="345"/>
      <c r="O106" s="345"/>
      <c r="P106" s="345"/>
      <c r="Q106" s="345"/>
      <c r="R106" s="345"/>
      <c r="S106" s="345"/>
      <c r="T106" s="345"/>
      <c r="U106" s="345"/>
      <c r="V106" s="345"/>
      <c r="W106" s="345"/>
      <c r="X106" s="345"/>
      <c r="Y106" s="345"/>
      <c r="Z106" s="345"/>
      <c r="AA106" s="345"/>
      <c r="AB106" s="345"/>
      <c r="AC106" s="345"/>
      <c r="AD106" s="345"/>
      <c r="AE106" s="345"/>
      <c r="AF106" s="345"/>
      <c r="AG106" s="361">
        <f>'D.1.3 - Rekonstrukce přít..._01'!J32</f>
        <v>0</v>
      </c>
      <c r="AH106" s="362"/>
      <c r="AI106" s="362"/>
      <c r="AJ106" s="362"/>
      <c r="AK106" s="362"/>
      <c r="AL106" s="362"/>
      <c r="AM106" s="362"/>
      <c r="AN106" s="361">
        <f t="shared" si="0"/>
        <v>0</v>
      </c>
      <c r="AO106" s="362"/>
      <c r="AP106" s="362"/>
      <c r="AQ106" s="83" t="s">
        <v>86</v>
      </c>
      <c r="AR106" s="47"/>
      <c r="AS106" s="88">
        <v>0</v>
      </c>
      <c r="AT106" s="89">
        <f t="shared" si="1"/>
        <v>0</v>
      </c>
      <c r="AU106" s="90">
        <f>'D.1.3 - Rekonstrukce přít..._01'!P122</f>
        <v>0</v>
      </c>
      <c r="AV106" s="89">
        <f>'D.1.3 - Rekonstrukce přít..._01'!J35</f>
        <v>0</v>
      </c>
      <c r="AW106" s="89">
        <f>'D.1.3 - Rekonstrukce přít..._01'!J36</f>
        <v>0</v>
      </c>
      <c r="AX106" s="89">
        <f>'D.1.3 - Rekonstrukce přít..._01'!J37</f>
        <v>0</v>
      </c>
      <c r="AY106" s="89">
        <f>'D.1.3 - Rekonstrukce přít..._01'!J38</f>
        <v>0</v>
      </c>
      <c r="AZ106" s="89">
        <f>'D.1.3 - Rekonstrukce přít..._01'!F35</f>
        <v>0</v>
      </c>
      <c r="BA106" s="89">
        <f>'D.1.3 - Rekonstrukce přít..._01'!F36</f>
        <v>0</v>
      </c>
      <c r="BB106" s="89">
        <f>'D.1.3 - Rekonstrukce přít..._01'!F37</f>
        <v>0</v>
      </c>
      <c r="BC106" s="89">
        <f>'D.1.3 - Rekonstrukce přít..._01'!F38</f>
        <v>0</v>
      </c>
      <c r="BD106" s="91">
        <f>'D.1.3 - Rekonstrukce přít..._01'!F39</f>
        <v>0</v>
      </c>
      <c r="BT106" s="24" t="s">
        <v>82</v>
      </c>
      <c r="BV106" s="24" t="s">
        <v>75</v>
      </c>
      <c r="BW106" s="24" t="s">
        <v>111</v>
      </c>
      <c r="BX106" s="24" t="s">
        <v>108</v>
      </c>
      <c r="CL106" s="24" t="s">
        <v>1</v>
      </c>
    </row>
    <row r="107" spans="1:91" s="1" customFormat="1" ht="30" customHeight="1">
      <c r="B107" s="31"/>
      <c r="AR107" s="31"/>
    </row>
    <row r="108" spans="1:91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31"/>
    </row>
  </sheetData>
  <sheetProtection algorithmName="SHA-512" hashValue="8diMPO6ARTgdFf+UF/1X6PhdOc+hOpVkI30u+4nHO2pQopu1161KQC4XAvQ7vt8qPiPQGRRCLw6x2Z0zr/Q8yQ==" saltValue="E54WL7q3Vsnp8JjixiRUUrThyTLr7UtJrJSSzXViKO69lUsXCYsSTzBhJBzQEzoeZrahNPS3srEppOHV5fmfXg==" spinCount="100000" sheet="1" objects="1" scenarios="1" formatColumns="0" formatRows="0"/>
  <mergeCells count="86">
    <mergeCell ref="AN106:AP106"/>
    <mergeCell ref="AG106:AM106"/>
    <mergeCell ref="AN94:AP94"/>
    <mergeCell ref="AN100:AP100"/>
    <mergeCell ref="AN96:AP96"/>
    <mergeCell ref="AS89:AT91"/>
    <mergeCell ref="AN105:AP105"/>
    <mergeCell ref="AG105:AM105"/>
    <mergeCell ref="AK35:AO35"/>
    <mergeCell ref="X35:AB35"/>
    <mergeCell ref="AN104:AP104"/>
    <mergeCell ref="AN103:AP103"/>
    <mergeCell ref="AN98:AP98"/>
    <mergeCell ref="AN102:AP102"/>
    <mergeCell ref="AN95:AP95"/>
    <mergeCell ref="AN92:AP92"/>
    <mergeCell ref="AN97:AP97"/>
    <mergeCell ref="AN101:AP101"/>
    <mergeCell ref="AR2:BE2"/>
    <mergeCell ref="AG97:AM97"/>
    <mergeCell ref="AG103:AM103"/>
    <mergeCell ref="AG102:AM102"/>
    <mergeCell ref="AG92:AM92"/>
    <mergeCell ref="AG101:AM101"/>
    <mergeCell ref="AG100:AM100"/>
    <mergeCell ref="AG95:AM95"/>
    <mergeCell ref="AG96:AM96"/>
    <mergeCell ref="AG99:AM99"/>
    <mergeCell ref="AG98:AM98"/>
    <mergeCell ref="AM87:AN87"/>
    <mergeCell ref="AM89:AP89"/>
    <mergeCell ref="AM90:AP90"/>
    <mergeCell ref="AK30:AO30"/>
    <mergeCell ref="BE5:BE34"/>
    <mergeCell ref="L32:P32"/>
    <mergeCell ref="W32:AE32"/>
    <mergeCell ref="AK32:AO32"/>
    <mergeCell ref="L33:P33"/>
    <mergeCell ref="AK33:AO33"/>
    <mergeCell ref="W33:AE33"/>
    <mergeCell ref="L30:P30"/>
    <mergeCell ref="AK31:AO31"/>
    <mergeCell ref="W31:AE31"/>
    <mergeCell ref="L31:P31"/>
    <mergeCell ref="E106:I106"/>
    <mergeCell ref="K106:AF106"/>
    <mergeCell ref="AG94:AM94"/>
    <mergeCell ref="W30:AE30"/>
    <mergeCell ref="K104:AF104"/>
    <mergeCell ref="K96:AF96"/>
    <mergeCell ref="K98:AF98"/>
    <mergeCell ref="L85:AO85"/>
    <mergeCell ref="E105:I105"/>
    <mergeCell ref="K105:AF105"/>
    <mergeCell ref="AG104:AM104"/>
    <mergeCell ref="AN99:AP99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E104:I104"/>
    <mergeCell ref="E96:I96"/>
    <mergeCell ref="E101:I101"/>
    <mergeCell ref="E100:I100"/>
    <mergeCell ref="E99:I99"/>
    <mergeCell ref="C92:G92"/>
    <mergeCell ref="D103:H103"/>
    <mergeCell ref="D95:H95"/>
    <mergeCell ref="E98:I98"/>
    <mergeCell ref="E97:I97"/>
    <mergeCell ref="E102:I102"/>
    <mergeCell ref="I92:AF92"/>
    <mergeCell ref="J103:AF103"/>
    <mergeCell ref="J95:AF95"/>
    <mergeCell ref="K99:AF99"/>
    <mergeCell ref="K100:AF100"/>
    <mergeCell ref="K97:AF97"/>
    <mergeCell ref="K101:AF101"/>
    <mergeCell ref="K102:AF102"/>
  </mergeCells>
  <hyperlinks>
    <hyperlink ref="A96" location="'D.1.1 - Rekonstrukce přít...'!C2" display="/" xr:uid="{00000000-0004-0000-0000-000000000000}"/>
    <hyperlink ref="A97" location="'D.1.2 - Rekonstrukce přít...'!C2" display="/" xr:uid="{00000000-0004-0000-0000-000001000000}"/>
    <hyperlink ref="A98" location="'D.1.3 - Rekonstrukce přít...'!C2" display="/" xr:uid="{00000000-0004-0000-0000-000002000000}"/>
    <hyperlink ref="A99" location="'D.2.1 - MVE VDJ Bludovice...'!C2" display="/" xr:uid="{00000000-0004-0000-0000-000003000000}"/>
    <hyperlink ref="A100" location="'D.2.2 - MVE VDJ Bludovice...'!C2" display="/" xr:uid="{00000000-0004-0000-0000-000004000000}"/>
    <hyperlink ref="A101" location="'VON 1 - Vedlejší rozpočto...'!C2" display="/" xr:uid="{00000000-0004-0000-0000-000005000000}"/>
    <hyperlink ref="A102" location="'VON 2 - Ostatní rozpočtov...'!C2" display="/" xr:uid="{00000000-0004-0000-0000-000006000000}"/>
    <hyperlink ref="A104" location="'D.1.1 - Rekonstrukce přít..._01'!C2" display="/" xr:uid="{00000000-0004-0000-0000-000007000000}"/>
    <hyperlink ref="A105" location="'D.1.2 - Rekonstrukce přít..._01'!C2" display="/" xr:uid="{00000000-0004-0000-0000-000008000000}"/>
    <hyperlink ref="A106" location="'D.1.3 - Rekonstrukce přít..._01'!C2" display="/" xr:uid="{00000000-0004-0000-0000-000009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6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110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112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84" t="str">
        <f>'Rekapitulace stavby'!K6</f>
        <v>MVE VDJ BLUDOVICE</v>
      </c>
      <c r="F7" s="385"/>
      <c r="G7" s="385"/>
      <c r="H7" s="385"/>
      <c r="L7" s="19"/>
    </row>
    <row r="8" spans="2:46" ht="12" customHeight="1">
      <c r="B8" s="19"/>
      <c r="D8" s="26" t="s">
        <v>113</v>
      </c>
      <c r="L8" s="19"/>
    </row>
    <row r="9" spans="2:46" s="1" customFormat="1" ht="16.5" customHeight="1">
      <c r="B9" s="31"/>
      <c r="E9" s="384" t="s">
        <v>450</v>
      </c>
      <c r="F9" s="383"/>
      <c r="G9" s="383"/>
      <c r="H9" s="383"/>
      <c r="L9" s="31"/>
    </row>
    <row r="10" spans="2:46" s="1" customFormat="1" ht="12" customHeight="1">
      <c r="B10" s="31"/>
      <c r="D10" s="26" t="s">
        <v>115</v>
      </c>
      <c r="L10" s="31"/>
    </row>
    <row r="11" spans="2:46" s="1" customFormat="1" ht="16.5" customHeight="1">
      <c r="B11" s="31"/>
      <c r="E11" s="359" t="s">
        <v>388</v>
      </c>
      <c r="F11" s="383"/>
      <c r="G11" s="383"/>
      <c r="H11" s="383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3. 2. 2024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26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86" t="str">
        <f>'Rekapitulace stavby'!E14</f>
        <v>Vyplň údaj</v>
      </c>
      <c r="F20" s="351"/>
      <c r="G20" s="351"/>
      <c r="H20" s="351"/>
      <c r="I20" s="26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25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26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31</v>
      </c>
      <c r="I25" s="26" t="s">
        <v>25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26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32</v>
      </c>
      <c r="L28" s="31"/>
    </row>
    <row r="29" spans="2:12" s="7" customFormat="1" ht="16.5" customHeight="1">
      <c r="B29" s="93"/>
      <c r="E29" s="355" t="s">
        <v>1</v>
      </c>
      <c r="F29" s="355"/>
      <c r="G29" s="355"/>
      <c r="H29" s="355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33</v>
      </c>
      <c r="J32" s="65">
        <f>ROUND(J122,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35</v>
      </c>
      <c r="I34" s="34" t="s">
        <v>34</v>
      </c>
      <c r="J34" s="34" t="s">
        <v>36</v>
      </c>
      <c r="L34" s="31"/>
    </row>
    <row r="35" spans="2:12" s="1" customFormat="1" ht="14.45" customHeight="1">
      <c r="B35" s="31"/>
      <c r="D35" s="54" t="s">
        <v>37</v>
      </c>
      <c r="E35" s="26" t="s">
        <v>38</v>
      </c>
      <c r="F35" s="85">
        <f>ROUND((SUM(BE122:BE125)),  2)</f>
        <v>0</v>
      </c>
      <c r="I35" s="95">
        <v>0.21</v>
      </c>
      <c r="J35" s="85">
        <f>ROUND(((SUM(BE122:BE125))*I35),  2)</f>
        <v>0</v>
      </c>
      <c r="L35" s="31"/>
    </row>
    <row r="36" spans="2:12" s="1" customFormat="1" ht="14.45" customHeight="1">
      <c r="B36" s="31"/>
      <c r="E36" s="26" t="s">
        <v>39</v>
      </c>
      <c r="F36" s="85">
        <f>ROUND((SUM(BF122:BF125)),  2)</f>
        <v>0</v>
      </c>
      <c r="I36" s="95">
        <v>0.12</v>
      </c>
      <c r="J36" s="85">
        <f>ROUND(((SUM(BF122:BF125))*I36),  2)</f>
        <v>0</v>
      </c>
      <c r="L36" s="31"/>
    </row>
    <row r="37" spans="2:12" s="1" customFormat="1" ht="14.45" hidden="1" customHeight="1">
      <c r="B37" s="31"/>
      <c r="E37" s="26" t="s">
        <v>40</v>
      </c>
      <c r="F37" s="85">
        <f>ROUND((SUM(BG122:BG125)),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41</v>
      </c>
      <c r="F38" s="85">
        <f>ROUND((SUM(BH122:BH125)),  2)</f>
        <v>0</v>
      </c>
      <c r="I38" s="95">
        <v>0.12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42</v>
      </c>
      <c r="F39" s="85">
        <f>ROUND((SUM(BI122:BI125)),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43</v>
      </c>
      <c r="E41" s="56"/>
      <c r="F41" s="56"/>
      <c r="G41" s="98" t="s">
        <v>44</v>
      </c>
      <c r="H41" s="99" t="s">
        <v>45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102" t="s">
        <v>49</v>
      </c>
      <c r="G61" s="42" t="s">
        <v>48</v>
      </c>
      <c r="H61" s="33"/>
      <c r="I61" s="33"/>
      <c r="J61" s="103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102" t="s">
        <v>49</v>
      </c>
      <c r="G76" s="42" t="s">
        <v>48</v>
      </c>
      <c r="H76" s="33"/>
      <c r="I76" s="33"/>
      <c r="J76" s="103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117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384" t="str">
        <f>E7</f>
        <v>MVE VDJ BLUDOVICE</v>
      </c>
      <c r="F85" s="385"/>
      <c r="G85" s="385"/>
      <c r="H85" s="385"/>
      <c r="L85" s="31"/>
    </row>
    <row r="86" spans="2:12" ht="12" customHeight="1">
      <c r="B86" s="19"/>
      <c r="C86" s="26" t="s">
        <v>113</v>
      </c>
      <c r="L86" s="19"/>
    </row>
    <row r="87" spans="2:12" s="1" customFormat="1" ht="16.5" customHeight="1">
      <c r="B87" s="31"/>
      <c r="E87" s="384" t="s">
        <v>450</v>
      </c>
      <c r="F87" s="383"/>
      <c r="G87" s="383"/>
      <c r="H87" s="383"/>
      <c r="L87" s="31"/>
    </row>
    <row r="88" spans="2:12" s="1" customFormat="1" ht="12" customHeight="1">
      <c r="B88" s="31"/>
      <c r="C88" s="26" t="s">
        <v>115</v>
      </c>
      <c r="L88" s="31"/>
    </row>
    <row r="89" spans="2:12" s="1" customFormat="1" ht="16.5" customHeight="1">
      <c r="B89" s="31"/>
      <c r="E89" s="359" t="str">
        <f>E11</f>
        <v>D.1.2 - Rekonstrukce přítokového objektu - strojní část</v>
      </c>
      <c r="F89" s="383"/>
      <c r="G89" s="383"/>
      <c r="H89" s="383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3. 2. 2024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24</v>
      </c>
      <c r="F93" s="24" t="str">
        <f>E17</f>
        <v xml:space="preserve"> </v>
      </c>
      <c r="I93" s="26" t="s">
        <v>29</v>
      </c>
      <c r="J93" s="29" t="str">
        <f>E23</f>
        <v xml:space="preserve"> 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31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118</v>
      </c>
      <c r="D96" s="96"/>
      <c r="E96" s="96"/>
      <c r="F96" s="96"/>
      <c r="G96" s="96"/>
      <c r="H96" s="96"/>
      <c r="I96" s="96"/>
      <c r="J96" s="105" t="s">
        <v>119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120</v>
      </c>
      <c r="J98" s="65">
        <f>J122</f>
        <v>0</v>
      </c>
      <c r="L98" s="31"/>
      <c r="AU98" s="16" t="s">
        <v>121</v>
      </c>
    </row>
    <row r="99" spans="2:47" s="8" customFormat="1" ht="24.95" customHeight="1">
      <c r="B99" s="107"/>
      <c r="D99" s="108" t="s">
        <v>389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14" customFormat="1" ht="19.899999999999999" customHeight="1">
      <c r="B100" s="179"/>
      <c r="D100" s="180" t="s">
        <v>390</v>
      </c>
      <c r="E100" s="181"/>
      <c r="F100" s="181"/>
      <c r="G100" s="181"/>
      <c r="H100" s="181"/>
      <c r="I100" s="181"/>
      <c r="J100" s="182">
        <f>J124</f>
        <v>0</v>
      </c>
      <c r="L100" s="179"/>
    </row>
    <row r="101" spans="2:47" s="1" customFormat="1" ht="21.75" customHeight="1">
      <c r="B101" s="31"/>
      <c r="L101" s="31"/>
    </row>
    <row r="102" spans="2:47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47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47" s="1" customFormat="1" ht="24.95" customHeight="1">
      <c r="B107" s="31"/>
      <c r="C107" s="20" t="s">
        <v>133</v>
      </c>
      <c r="L107" s="31"/>
    </row>
    <row r="108" spans="2:47" s="1" customFormat="1" ht="6.95" customHeight="1">
      <c r="B108" s="31"/>
      <c r="L108" s="31"/>
    </row>
    <row r="109" spans="2:47" s="1" customFormat="1" ht="12" customHeight="1">
      <c r="B109" s="31"/>
      <c r="C109" s="26" t="s">
        <v>16</v>
      </c>
      <c r="L109" s="31"/>
    </row>
    <row r="110" spans="2:47" s="1" customFormat="1" ht="16.5" customHeight="1">
      <c r="B110" s="31"/>
      <c r="E110" s="384" t="str">
        <f>E7</f>
        <v>MVE VDJ BLUDOVICE</v>
      </c>
      <c r="F110" s="385"/>
      <c r="G110" s="385"/>
      <c r="H110" s="385"/>
      <c r="L110" s="31"/>
    </row>
    <row r="111" spans="2:47" ht="12" customHeight="1">
      <c r="B111" s="19"/>
      <c r="C111" s="26" t="s">
        <v>113</v>
      </c>
      <c r="L111" s="19"/>
    </row>
    <row r="112" spans="2:47" s="1" customFormat="1" ht="16.5" customHeight="1">
      <c r="B112" s="31"/>
      <c r="E112" s="384" t="s">
        <v>450</v>
      </c>
      <c r="F112" s="383"/>
      <c r="G112" s="383"/>
      <c r="H112" s="383"/>
      <c r="L112" s="31"/>
    </row>
    <row r="113" spans="2:65" s="1" customFormat="1" ht="12" customHeight="1">
      <c r="B113" s="31"/>
      <c r="C113" s="26" t="s">
        <v>115</v>
      </c>
      <c r="L113" s="31"/>
    </row>
    <row r="114" spans="2:65" s="1" customFormat="1" ht="16.5" customHeight="1">
      <c r="B114" s="31"/>
      <c r="E114" s="359" t="str">
        <f>E11</f>
        <v>D.1.2 - Rekonstrukce přítokového objektu - strojní část</v>
      </c>
      <c r="F114" s="383"/>
      <c r="G114" s="383"/>
      <c r="H114" s="383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F14</f>
        <v xml:space="preserve"> </v>
      </c>
      <c r="I116" s="26" t="s">
        <v>22</v>
      </c>
      <c r="J116" s="51" t="str">
        <f>IF(J14="","",J14)</f>
        <v>3. 2. 2024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E17</f>
        <v xml:space="preserve"> </v>
      </c>
      <c r="I118" s="26" t="s">
        <v>29</v>
      </c>
      <c r="J118" s="29" t="str">
        <f>E23</f>
        <v xml:space="preserve"> </v>
      </c>
      <c r="L118" s="31"/>
    </row>
    <row r="119" spans="2:65" s="1" customFormat="1" ht="15.2" customHeight="1">
      <c r="B119" s="31"/>
      <c r="C119" s="26" t="s">
        <v>27</v>
      </c>
      <c r="F119" s="24" t="str">
        <f>IF(E20="","",E20)</f>
        <v>Vyplň údaj</v>
      </c>
      <c r="I119" s="26" t="s">
        <v>31</v>
      </c>
      <c r="J119" s="29" t="str">
        <f>E26</f>
        <v xml:space="preserve"> 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134</v>
      </c>
      <c r="D121" s="113" t="s">
        <v>58</v>
      </c>
      <c r="E121" s="113" t="s">
        <v>54</v>
      </c>
      <c r="F121" s="113" t="s">
        <v>55</v>
      </c>
      <c r="G121" s="113" t="s">
        <v>135</v>
      </c>
      <c r="H121" s="113" t="s">
        <v>136</v>
      </c>
      <c r="I121" s="113" t="s">
        <v>137</v>
      </c>
      <c r="J121" s="114" t="s">
        <v>119</v>
      </c>
      <c r="K121" s="115" t="s">
        <v>138</v>
      </c>
      <c r="L121" s="111"/>
      <c r="M121" s="58" t="s">
        <v>1</v>
      </c>
      <c r="N121" s="59" t="s">
        <v>37</v>
      </c>
      <c r="O121" s="59" t="s">
        <v>139</v>
      </c>
      <c r="P121" s="59" t="s">
        <v>140</v>
      </c>
      <c r="Q121" s="59" t="s">
        <v>141</v>
      </c>
      <c r="R121" s="59" t="s">
        <v>142</v>
      </c>
      <c r="S121" s="59" t="s">
        <v>143</v>
      </c>
      <c r="T121" s="60" t="s">
        <v>144</v>
      </c>
    </row>
    <row r="122" spans="2:65" s="1" customFormat="1" ht="22.9" customHeight="1">
      <c r="B122" s="31"/>
      <c r="C122" s="63" t="s">
        <v>145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72</v>
      </c>
      <c r="AU122" s="16" t="s">
        <v>121</v>
      </c>
      <c r="BK122" s="119">
        <f>BK123</f>
        <v>0</v>
      </c>
    </row>
    <row r="123" spans="2:65" s="10" customFormat="1" ht="25.9" customHeight="1">
      <c r="B123" s="120"/>
      <c r="D123" s="121" t="s">
        <v>72</v>
      </c>
      <c r="E123" s="122" t="s">
        <v>322</v>
      </c>
      <c r="F123" s="122" t="s">
        <v>391</v>
      </c>
      <c r="I123" s="123"/>
      <c r="J123" s="124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167</v>
      </c>
      <c r="AT123" s="128" t="s">
        <v>72</v>
      </c>
      <c r="AU123" s="128" t="s">
        <v>73</v>
      </c>
      <c r="AY123" s="121" t="s">
        <v>147</v>
      </c>
      <c r="BK123" s="129">
        <f>BK124</f>
        <v>0</v>
      </c>
    </row>
    <row r="124" spans="2:65" s="10" customFormat="1" ht="22.9" customHeight="1">
      <c r="B124" s="120"/>
      <c r="D124" s="121" t="s">
        <v>72</v>
      </c>
      <c r="E124" s="183" t="s">
        <v>392</v>
      </c>
      <c r="F124" s="183" t="s">
        <v>393</v>
      </c>
      <c r="I124" s="123"/>
      <c r="J124" s="184">
        <f>BK124</f>
        <v>0</v>
      </c>
      <c r="L124" s="120"/>
      <c r="M124" s="125"/>
      <c r="P124" s="126">
        <f>P125</f>
        <v>0</v>
      </c>
      <c r="R124" s="126">
        <f>R125</f>
        <v>0</v>
      </c>
      <c r="T124" s="127">
        <f>T125</f>
        <v>0</v>
      </c>
      <c r="AR124" s="121" t="s">
        <v>167</v>
      </c>
      <c r="AT124" s="128" t="s">
        <v>72</v>
      </c>
      <c r="AU124" s="128" t="s">
        <v>80</v>
      </c>
      <c r="AY124" s="121" t="s">
        <v>147</v>
      </c>
      <c r="BK124" s="129">
        <f>BK125</f>
        <v>0</v>
      </c>
    </row>
    <row r="125" spans="2:65" s="1" customFormat="1" ht="16.5" customHeight="1">
      <c r="B125" s="31"/>
      <c r="C125" s="130" t="s">
        <v>80</v>
      </c>
      <c r="D125" s="130" t="s">
        <v>148</v>
      </c>
      <c r="E125" s="131" t="s">
        <v>394</v>
      </c>
      <c r="F125" s="132" t="s">
        <v>395</v>
      </c>
      <c r="G125" s="133" t="s">
        <v>396</v>
      </c>
      <c r="H125" s="134">
        <v>1</v>
      </c>
      <c r="I125" s="135">
        <f>'D.1.2_Strojní nezpůsobilé'!F180</f>
        <v>0</v>
      </c>
      <c r="J125" s="136">
        <f>ROUND(I125*H125,2)</f>
        <v>0</v>
      </c>
      <c r="K125" s="137"/>
      <c r="L125" s="31"/>
      <c r="M125" s="185" t="s">
        <v>1</v>
      </c>
      <c r="N125" s="186" t="s">
        <v>38</v>
      </c>
      <c r="O125" s="187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AR125" s="142" t="s">
        <v>397</v>
      </c>
      <c r="AT125" s="142" t="s">
        <v>148</v>
      </c>
      <c r="AU125" s="142" t="s">
        <v>82</v>
      </c>
      <c r="AY125" s="16" t="s">
        <v>147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80</v>
      </c>
      <c r="BK125" s="143">
        <f>ROUND(I125*H125,2)</f>
        <v>0</v>
      </c>
      <c r="BL125" s="16" t="s">
        <v>397</v>
      </c>
      <c r="BM125" s="142" t="s">
        <v>82</v>
      </c>
    </row>
    <row r="126" spans="2:65" s="1" customFormat="1" ht="6.95" customHeight="1"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31"/>
    </row>
  </sheetData>
  <sheetProtection algorithmName="SHA-512" hashValue="hlLHzvK8d02VNXpR2M6K1UfKg80NmQsxt2+pJFjsQNvCapd8E7m846C+NijIma9Vo5NqrhCzSwNcO0ea7ihZiQ==" saltValue="S+xgZzUR0bcmUPIpK06bzJDGZKNnCDI7y70D/YS+RRTI4IHhudyO2rPvKUULlP+B3i8HzJEnCVXaGR3IARYcfQ==" spinCount="100000" sheet="1" objects="1" scenarios="1" formatColumns="0" formatRows="0" autoFilter="0"/>
  <autoFilter ref="C121:K125" xr:uid="{00000000-0009-0000-0000-000009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7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111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112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84" t="str">
        <f>'Rekapitulace stavby'!K6</f>
        <v>MVE VDJ BLUDOVICE</v>
      </c>
      <c r="F7" s="385"/>
      <c r="G7" s="385"/>
      <c r="H7" s="385"/>
      <c r="L7" s="19"/>
    </row>
    <row r="8" spans="2:46" ht="12" customHeight="1">
      <c r="B8" s="19"/>
      <c r="D8" s="26" t="s">
        <v>113</v>
      </c>
      <c r="L8" s="19"/>
    </row>
    <row r="9" spans="2:46" s="1" customFormat="1" ht="16.5" customHeight="1">
      <c r="B9" s="31"/>
      <c r="E9" s="384" t="s">
        <v>450</v>
      </c>
      <c r="F9" s="383"/>
      <c r="G9" s="383"/>
      <c r="H9" s="383"/>
      <c r="L9" s="31"/>
    </row>
    <row r="10" spans="2:46" s="1" customFormat="1" ht="12" customHeight="1">
      <c r="B10" s="31"/>
      <c r="D10" s="26" t="s">
        <v>115</v>
      </c>
      <c r="L10" s="31"/>
    </row>
    <row r="11" spans="2:46" s="1" customFormat="1" ht="30" customHeight="1">
      <c r="B11" s="31"/>
      <c r="E11" s="359" t="s">
        <v>398</v>
      </c>
      <c r="F11" s="383"/>
      <c r="G11" s="383"/>
      <c r="H11" s="383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3. 2. 2024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26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86" t="str">
        <f>'Rekapitulace stavby'!E14</f>
        <v>Vyplň údaj</v>
      </c>
      <c r="F20" s="351"/>
      <c r="G20" s="351"/>
      <c r="H20" s="351"/>
      <c r="I20" s="26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25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26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31</v>
      </c>
      <c r="I25" s="26" t="s">
        <v>25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26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32</v>
      </c>
      <c r="L28" s="31"/>
    </row>
    <row r="29" spans="2:12" s="7" customFormat="1" ht="16.5" customHeight="1">
      <c r="B29" s="93"/>
      <c r="E29" s="355" t="s">
        <v>1</v>
      </c>
      <c r="F29" s="355"/>
      <c r="G29" s="355"/>
      <c r="H29" s="355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33</v>
      </c>
      <c r="J32" s="65">
        <f>ROUND(J122,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35</v>
      </c>
      <c r="I34" s="34" t="s">
        <v>34</v>
      </c>
      <c r="J34" s="34" t="s">
        <v>36</v>
      </c>
      <c r="L34" s="31"/>
    </row>
    <row r="35" spans="2:12" s="1" customFormat="1" ht="14.45" customHeight="1">
      <c r="B35" s="31"/>
      <c r="D35" s="54" t="s">
        <v>37</v>
      </c>
      <c r="E35" s="26" t="s">
        <v>38</v>
      </c>
      <c r="F35" s="85">
        <f>ROUND((SUM(BE122:BE126)),  2)</f>
        <v>0</v>
      </c>
      <c r="I35" s="95">
        <v>0.21</v>
      </c>
      <c r="J35" s="85">
        <f>ROUND(((SUM(BE122:BE126))*I35),  2)</f>
        <v>0</v>
      </c>
      <c r="L35" s="31"/>
    </row>
    <row r="36" spans="2:12" s="1" customFormat="1" ht="14.45" customHeight="1">
      <c r="B36" s="31"/>
      <c r="E36" s="26" t="s">
        <v>39</v>
      </c>
      <c r="F36" s="85">
        <f>ROUND((SUM(BF122:BF126)),  2)</f>
        <v>0</v>
      </c>
      <c r="I36" s="95">
        <v>0.12</v>
      </c>
      <c r="J36" s="85">
        <f>ROUND(((SUM(BF122:BF126))*I36),  2)</f>
        <v>0</v>
      </c>
      <c r="L36" s="31"/>
    </row>
    <row r="37" spans="2:12" s="1" customFormat="1" ht="14.45" hidden="1" customHeight="1">
      <c r="B37" s="31"/>
      <c r="E37" s="26" t="s">
        <v>40</v>
      </c>
      <c r="F37" s="85">
        <f>ROUND((SUM(BG122:BG126)),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41</v>
      </c>
      <c r="F38" s="85">
        <f>ROUND((SUM(BH122:BH126)),  2)</f>
        <v>0</v>
      </c>
      <c r="I38" s="95">
        <v>0.12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42</v>
      </c>
      <c r="F39" s="85">
        <f>ROUND((SUM(BI122:BI126)),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43</v>
      </c>
      <c r="E41" s="56"/>
      <c r="F41" s="56"/>
      <c r="G41" s="98" t="s">
        <v>44</v>
      </c>
      <c r="H41" s="99" t="s">
        <v>45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102" t="s">
        <v>49</v>
      </c>
      <c r="G61" s="42" t="s">
        <v>48</v>
      </c>
      <c r="H61" s="33"/>
      <c r="I61" s="33"/>
      <c r="J61" s="103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102" t="s">
        <v>49</v>
      </c>
      <c r="G76" s="42" t="s">
        <v>48</v>
      </c>
      <c r="H76" s="33"/>
      <c r="I76" s="33"/>
      <c r="J76" s="103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117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384" t="str">
        <f>E7</f>
        <v>MVE VDJ BLUDOVICE</v>
      </c>
      <c r="F85" s="385"/>
      <c r="G85" s="385"/>
      <c r="H85" s="385"/>
      <c r="L85" s="31"/>
    </row>
    <row r="86" spans="2:12" ht="12" customHeight="1">
      <c r="B86" s="19"/>
      <c r="C86" s="26" t="s">
        <v>113</v>
      </c>
      <c r="L86" s="19"/>
    </row>
    <row r="87" spans="2:12" s="1" customFormat="1" ht="16.5" customHeight="1">
      <c r="B87" s="31"/>
      <c r="E87" s="384" t="s">
        <v>450</v>
      </c>
      <c r="F87" s="383"/>
      <c r="G87" s="383"/>
      <c r="H87" s="383"/>
      <c r="L87" s="31"/>
    </row>
    <row r="88" spans="2:12" s="1" customFormat="1" ht="12" customHeight="1">
      <c r="B88" s="31"/>
      <c r="C88" s="26" t="s">
        <v>115</v>
      </c>
      <c r="L88" s="31"/>
    </row>
    <row r="89" spans="2:12" s="1" customFormat="1" ht="30" customHeight="1">
      <c r="B89" s="31"/>
      <c r="E89" s="359" t="str">
        <f>E11</f>
        <v>D.1.3 - Rekonstrukce přítokového objektu - elektrotechnická část</v>
      </c>
      <c r="F89" s="383"/>
      <c r="G89" s="383"/>
      <c r="H89" s="383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3. 2. 2024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24</v>
      </c>
      <c r="F93" s="24" t="str">
        <f>E17</f>
        <v xml:space="preserve"> </v>
      </c>
      <c r="I93" s="26" t="s">
        <v>29</v>
      </c>
      <c r="J93" s="29" t="str">
        <f>E23</f>
        <v xml:space="preserve"> 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31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118</v>
      </c>
      <c r="D96" s="96"/>
      <c r="E96" s="96"/>
      <c r="F96" s="96"/>
      <c r="G96" s="96"/>
      <c r="H96" s="96"/>
      <c r="I96" s="96"/>
      <c r="J96" s="105" t="s">
        <v>119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120</v>
      </c>
      <c r="J98" s="65">
        <f>J122</f>
        <v>0</v>
      </c>
      <c r="L98" s="31"/>
      <c r="AU98" s="16" t="s">
        <v>121</v>
      </c>
    </row>
    <row r="99" spans="2:47" s="8" customFormat="1" ht="24.95" customHeight="1">
      <c r="B99" s="107"/>
      <c r="D99" s="108" t="s">
        <v>389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14" customFormat="1" ht="19.899999999999999" customHeight="1">
      <c r="B100" s="179"/>
      <c r="D100" s="180" t="s">
        <v>399</v>
      </c>
      <c r="E100" s="181"/>
      <c r="F100" s="181"/>
      <c r="G100" s="181"/>
      <c r="H100" s="181"/>
      <c r="I100" s="181"/>
      <c r="J100" s="182">
        <f>J124</f>
        <v>0</v>
      </c>
      <c r="L100" s="179"/>
    </row>
    <row r="101" spans="2:47" s="1" customFormat="1" ht="21.75" customHeight="1">
      <c r="B101" s="31"/>
      <c r="L101" s="31"/>
    </row>
    <row r="102" spans="2:47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47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47" s="1" customFormat="1" ht="24.95" customHeight="1">
      <c r="B107" s="31"/>
      <c r="C107" s="20" t="s">
        <v>133</v>
      </c>
      <c r="L107" s="31"/>
    </row>
    <row r="108" spans="2:47" s="1" customFormat="1" ht="6.95" customHeight="1">
      <c r="B108" s="31"/>
      <c r="L108" s="31"/>
    </row>
    <row r="109" spans="2:47" s="1" customFormat="1" ht="12" customHeight="1">
      <c r="B109" s="31"/>
      <c r="C109" s="26" t="s">
        <v>16</v>
      </c>
      <c r="L109" s="31"/>
    </row>
    <row r="110" spans="2:47" s="1" customFormat="1" ht="16.5" customHeight="1">
      <c r="B110" s="31"/>
      <c r="E110" s="384" t="str">
        <f>E7</f>
        <v>MVE VDJ BLUDOVICE</v>
      </c>
      <c r="F110" s="385"/>
      <c r="G110" s="385"/>
      <c r="H110" s="385"/>
      <c r="L110" s="31"/>
    </row>
    <row r="111" spans="2:47" ht="12" customHeight="1">
      <c r="B111" s="19"/>
      <c r="C111" s="26" t="s">
        <v>113</v>
      </c>
      <c r="L111" s="19"/>
    </row>
    <row r="112" spans="2:47" s="1" customFormat="1" ht="16.5" customHeight="1">
      <c r="B112" s="31"/>
      <c r="E112" s="384" t="s">
        <v>450</v>
      </c>
      <c r="F112" s="383"/>
      <c r="G112" s="383"/>
      <c r="H112" s="383"/>
      <c r="L112" s="31"/>
    </row>
    <row r="113" spans="2:65" s="1" customFormat="1" ht="12" customHeight="1">
      <c r="B113" s="31"/>
      <c r="C113" s="26" t="s">
        <v>115</v>
      </c>
      <c r="L113" s="31"/>
    </row>
    <row r="114" spans="2:65" s="1" customFormat="1" ht="30" customHeight="1">
      <c r="B114" s="31"/>
      <c r="E114" s="359" t="str">
        <f>E11</f>
        <v>D.1.3 - Rekonstrukce přítokového objektu - elektrotechnická část</v>
      </c>
      <c r="F114" s="383"/>
      <c r="G114" s="383"/>
      <c r="H114" s="383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F14</f>
        <v xml:space="preserve"> </v>
      </c>
      <c r="I116" s="26" t="s">
        <v>22</v>
      </c>
      <c r="J116" s="51" t="str">
        <f>IF(J14="","",J14)</f>
        <v>3. 2. 2024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E17</f>
        <v xml:space="preserve"> </v>
      </c>
      <c r="I118" s="26" t="s">
        <v>29</v>
      </c>
      <c r="J118" s="29" t="str">
        <f>E23</f>
        <v xml:space="preserve"> </v>
      </c>
      <c r="L118" s="31"/>
    </row>
    <row r="119" spans="2:65" s="1" customFormat="1" ht="15.2" customHeight="1">
      <c r="B119" s="31"/>
      <c r="C119" s="26" t="s">
        <v>27</v>
      </c>
      <c r="F119" s="24" t="str">
        <f>IF(E20="","",E20)</f>
        <v>Vyplň údaj</v>
      </c>
      <c r="I119" s="26" t="s">
        <v>31</v>
      </c>
      <c r="J119" s="29" t="str">
        <f>E26</f>
        <v xml:space="preserve"> 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134</v>
      </c>
      <c r="D121" s="113" t="s">
        <v>58</v>
      </c>
      <c r="E121" s="113" t="s">
        <v>54</v>
      </c>
      <c r="F121" s="113" t="s">
        <v>55</v>
      </c>
      <c r="G121" s="113" t="s">
        <v>135</v>
      </c>
      <c r="H121" s="113" t="s">
        <v>136</v>
      </c>
      <c r="I121" s="113" t="s">
        <v>137</v>
      </c>
      <c r="J121" s="114" t="s">
        <v>119</v>
      </c>
      <c r="K121" s="115" t="s">
        <v>138</v>
      </c>
      <c r="L121" s="111"/>
      <c r="M121" s="58" t="s">
        <v>1</v>
      </c>
      <c r="N121" s="59" t="s">
        <v>37</v>
      </c>
      <c r="O121" s="59" t="s">
        <v>139</v>
      </c>
      <c r="P121" s="59" t="s">
        <v>140</v>
      </c>
      <c r="Q121" s="59" t="s">
        <v>141</v>
      </c>
      <c r="R121" s="59" t="s">
        <v>142</v>
      </c>
      <c r="S121" s="59" t="s">
        <v>143</v>
      </c>
      <c r="T121" s="60" t="s">
        <v>144</v>
      </c>
    </row>
    <row r="122" spans="2:65" s="1" customFormat="1" ht="22.9" customHeight="1">
      <c r="B122" s="31"/>
      <c r="C122" s="63" t="s">
        <v>145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72</v>
      </c>
      <c r="AU122" s="16" t="s">
        <v>121</v>
      </c>
      <c r="BK122" s="119">
        <f>BK123</f>
        <v>0</v>
      </c>
    </row>
    <row r="123" spans="2:65" s="10" customFormat="1" ht="25.9" customHeight="1">
      <c r="B123" s="120"/>
      <c r="D123" s="121" t="s">
        <v>72</v>
      </c>
      <c r="E123" s="122" t="s">
        <v>322</v>
      </c>
      <c r="F123" s="122" t="s">
        <v>391</v>
      </c>
      <c r="I123" s="123"/>
      <c r="J123" s="124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167</v>
      </c>
      <c r="AT123" s="128" t="s">
        <v>72</v>
      </c>
      <c r="AU123" s="128" t="s">
        <v>73</v>
      </c>
      <c r="AY123" s="121" t="s">
        <v>147</v>
      </c>
      <c r="BK123" s="129">
        <f>BK124</f>
        <v>0</v>
      </c>
    </row>
    <row r="124" spans="2:65" s="10" customFormat="1" ht="22.9" customHeight="1">
      <c r="B124" s="120"/>
      <c r="D124" s="121" t="s">
        <v>72</v>
      </c>
      <c r="E124" s="183" t="s">
        <v>400</v>
      </c>
      <c r="F124" s="183" t="s">
        <v>401</v>
      </c>
      <c r="I124" s="123"/>
      <c r="J124" s="184">
        <f>BK124</f>
        <v>0</v>
      </c>
      <c r="L124" s="120"/>
      <c r="M124" s="125"/>
      <c r="P124" s="126">
        <f>SUM(P125:P126)</f>
        <v>0</v>
      </c>
      <c r="R124" s="126">
        <f>SUM(R125:R126)</f>
        <v>0</v>
      </c>
      <c r="T124" s="127">
        <f>SUM(T125:T126)</f>
        <v>0</v>
      </c>
      <c r="AR124" s="121" t="s">
        <v>167</v>
      </c>
      <c r="AT124" s="128" t="s">
        <v>72</v>
      </c>
      <c r="AU124" s="128" t="s">
        <v>80</v>
      </c>
      <c r="AY124" s="121" t="s">
        <v>147</v>
      </c>
      <c r="BK124" s="129">
        <f>SUM(BK125:BK126)</f>
        <v>0</v>
      </c>
    </row>
    <row r="125" spans="2:65" s="1" customFormat="1" ht="16.5" customHeight="1">
      <c r="B125" s="31"/>
      <c r="C125" s="130" t="s">
        <v>80</v>
      </c>
      <c r="D125" s="130" t="s">
        <v>148</v>
      </c>
      <c r="E125" s="131" t="s">
        <v>704</v>
      </c>
      <c r="F125" s="132" t="s">
        <v>705</v>
      </c>
      <c r="G125" s="133" t="s">
        <v>396</v>
      </c>
      <c r="H125" s="134">
        <v>1</v>
      </c>
      <c r="I125" s="135">
        <f>'D.1.3.1_Silnoproud nezpůsobilé'!H50</f>
        <v>0</v>
      </c>
      <c r="J125" s="136">
        <f>ROUND(I125*H125,2)</f>
        <v>0</v>
      </c>
      <c r="K125" s="137"/>
      <c r="L125" s="31"/>
      <c r="M125" s="138" t="s">
        <v>1</v>
      </c>
      <c r="N125" s="139" t="s">
        <v>38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397</v>
      </c>
      <c r="AT125" s="142" t="s">
        <v>148</v>
      </c>
      <c r="AU125" s="142" t="s">
        <v>82</v>
      </c>
      <c r="AY125" s="16" t="s">
        <v>147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80</v>
      </c>
      <c r="BK125" s="143">
        <f>ROUND(I125*H125,2)</f>
        <v>0</v>
      </c>
      <c r="BL125" s="16" t="s">
        <v>397</v>
      </c>
      <c r="BM125" s="142" t="s">
        <v>82</v>
      </c>
    </row>
    <row r="126" spans="2:65" s="1" customFormat="1" ht="16.5" customHeight="1">
      <c r="B126" s="31"/>
      <c r="C126" s="130" t="s">
        <v>82</v>
      </c>
      <c r="D126" s="130" t="s">
        <v>148</v>
      </c>
      <c r="E126" s="131" t="s">
        <v>402</v>
      </c>
      <c r="F126" s="132" t="s">
        <v>403</v>
      </c>
      <c r="G126" s="133" t="s">
        <v>396</v>
      </c>
      <c r="H126" s="134">
        <v>1</v>
      </c>
      <c r="I126" s="135">
        <f>'D.1.3.2_Mo a MAR nezpůsobilé'!H8</f>
        <v>0</v>
      </c>
      <c r="J126" s="136">
        <f>ROUND(I126*H126,2)</f>
        <v>0</v>
      </c>
      <c r="K126" s="137"/>
      <c r="L126" s="31"/>
      <c r="M126" s="185" t="s">
        <v>1</v>
      </c>
      <c r="N126" s="186" t="s">
        <v>38</v>
      </c>
      <c r="O126" s="187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AR126" s="142" t="s">
        <v>397</v>
      </c>
      <c r="AT126" s="142" t="s">
        <v>148</v>
      </c>
      <c r="AU126" s="142" t="s">
        <v>82</v>
      </c>
      <c r="AY126" s="16" t="s">
        <v>147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80</v>
      </c>
      <c r="BK126" s="143">
        <f>ROUND(I126*H126,2)</f>
        <v>0</v>
      </c>
      <c r="BL126" s="16" t="s">
        <v>397</v>
      </c>
      <c r="BM126" s="142" t="s">
        <v>152</v>
      </c>
    </row>
    <row r="127" spans="2:65" s="1" customFormat="1" ht="6.95" customHeight="1"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31"/>
    </row>
  </sheetData>
  <sheetProtection algorithmName="SHA-512" hashValue="8x8N8n+sSAULw4tgG6Z531so1UF5zJduaTNGdSHreqvfX94QjWeHAcZStmLrMHwMgfQgYXylrVwOQ63XmnofLw==" saltValue="ME/blski2oEkVX2YhnDnTTcR/DdRib0sIX5Gw9h3YBx/tTt5JIWhTgbamBtUtg8lBsvRK3vfEFnDBnZHS13Y/Q==" spinCount="100000" sheet="1" objects="1" scenarios="1" formatColumns="0" formatRows="0" autoFilter="0"/>
  <autoFilter ref="C121:K126" xr:uid="{00000000-0009-0000-0000-00000A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6003D-10FE-4B82-970B-7CCC91FA6041}">
  <dimension ref="A1:F152"/>
  <sheetViews>
    <sheetView workbookViewId="0">
      <selection activeCell="I14" sqref="I14"/>
    </sheetView>
  </sheetViews>
  <sheetFormatPr defaultRowHeight="12.75"/>
  <cols>
    <col min="1" max="1" width="7.83203125" style="217" customWidth="1"/>
    <col min="2" max="2" width="83.6640625" style="218" customWidth="1"/>
    <col min="3" max="3" width="8.1640625" style="217" customWidth="1"/>
    <col min="4" max="4" width="10.1640625" style="217" customWidth="1"/>
    <col min="5" max="6" width="12.5" style="217" customWidth="1"/>
    <col min="7" max="256" width="9.33203125" style="191"/>
    <col min="257" max="257" width="7.83203125" style="191" customWidth="1"/>
    <col min="258" max="258" width="83.6640625" style="191" customWidth="1"/>
    <col min="259" max="259" width="8.1640625" style="191" customWidth="1"/>
    <col min="260" max="260" width="10.1640625" style="191" customWidth="1"/>
    <col min="261" max="262" width="12.5" style="191" customWidth="1"/>
    <col min="263" max="512" width="9.33203125" style="191"/>
    <col min="513" max="513" width="7.83203125" style="191" customWidth="1"/>
    <col min="514" max="514" width="83.6640625" style="191" customWidth="1"/>
    <col min="515" max="515" width="8.1640625" style="191" customWidth="1"/>
    <col min="516" max="516" width="10.1640625" style="191" customWidth="1"/>
    <col min="517" max="518" width="12.5" style="191" customWidth="1"/>
    <col min="519" max="768" width="9.33203125" style="191"/>
    <col min="769" max="769" width="7.83203125" style="191" customWidth="1"/>
    <col min="770" max="770" width="83.6640625" style="191" customWidth="1"/>
    <col min="771" max="771" width="8.1640625" style="191" customWidth="1"/>
    <col min="772" max="772" width="10.1640625" style="191" customWidth="1"/>
    <col min="773" max="774" width="12.5" style="191" customWidth="1"/>
    <col min="775" max="1024" width="9.33203125" style="191"/>
    <col min="1025" max="1025" width="7.83203125" style="191" customWidth="1"/>
    <col min="1026" max="1026" width="83.6640625" style="191" customWidth="1"/>
    <col min="1027" max="1027" width="8.1640625" style="191" customWidth="1"/>
    <col min="1028" max="1028" width="10.1640625" style="191" customWidth="1"/>
    <col min="1029" max="1030" width="12.5" style="191" customWidth="1"/>
    <col min="1031" max="1280" width="9.33203125" style="191"/>
    <col min="1281" max="1281" width="7.83203125" style="191" customWidth="1"/>
    <col min="1282" max="1282" width="83.6640625" style="191" customWidth="1"/>
    <col min="1283" max="1283" width="8.1640625" style="191" customWidth="1"/>
    <col min="1284" max="1284" width="10.1640625" style="191" customWidth="1"/>
    <col min="1285" max="1286" width="12.5" style="191" customWidth="1"/>
    <col min="1287" max="1536" width="9.33203125" style="191"/>
    <col min="1537" max="1537" width="7.83203125" style="191" customWidth="1"/>
    <col min="1538" max="1538" width="83.6640625" style="191" customWidth="1"/>
    <col min="1539" max="1539" width="8.1640625" style="191" customWidth="1"/>
    <col min="1540" max="1540" width="10.1640625" style="191" customWidth="1"/>
    <col min="1541" max="1542" width="12.5" style="191" customWidth="1"/>
    <col min="1543" max="1792" width="9.33203125" style="191"/>
    <col min="1793" max="1793" width="7.83203125" style="191" customWidth="1"/>
    <col min="1794" max="1794" width="83.6640625" style="191" customWidth="1"/>
    <col min="1795" max="1795" width="8.1640625" style="191" customWidth="1"/>
    <col min="1796" max="1796" width="10.1640625" style="191" customWidth="1"/>
    <col min="1797" max="1798" width="12.5" style="191" customWidth="1"/>
    <col min="1799" max="2048" width="9.33203125" style="191"/>
    <col min="2049" max="2049" width="7.83203125" style="191" customWidth="1"/>
    <col min="2050" max="2050" width="83.6640625" style="191" customWidth="1"/>
    <col min="2051" max="2051" width="8.1640625" style="191" customWidth="1"/>
    <col min="2052" max="2052" width="10.1640625" style="191" customWidth="1"/>
    <col min="2053" max="2054" width="12.5" style="191" customWidth="1"/>
    <col min="2055" max="2304" width="9.33203125" style="191"/>
    <col min="2305" max="2305" width="7.83203125" style="191" customWidth="1"/>
    <col min="2306" max="2306" width="83.6640625" style="191" customWidth="1"/>
    <col min="2307" max="2307" width="8.1640625" style="191" customWidth="1"/>
    <col min="2308" max="2308" width="10.1640625" style="191" customWidth="1"/>
    <col min="2309" max="2310" width="12.5" style="191" customWidth="1"/>
    <col min="2311" max="2560" width="9.33203125" style="191"/>
    <col min="2561" max="2561" width="7.83203125" style="191" customWidth="1"/>
    <col min="2562" max="2562" width="83.6640625" style="191" customWidth="1"/>
    <col min="2563" max="2563" width="8.1640625" style="191" customWidth="1"/>
    <col min="2564" max="2564" width="10.1640625" style="191" customWidth="1"/>
    <col min="2565" max="2566" width="12.5" style="191" customWidth="1"/>
    <col min="2567" max="2816" width="9.33203125" style="191"/>
    <col min="2817" max="2817" width="7.83203125" style="191" customWidth="1"/>
    <col min="2818" max="2818" width="83.6640625" style="191" customWidth="1"/>
    <col min="2819" max="2819" width="8.1640625" style="191" customWidth="1"/>
    <col min="2820" max="2820" width="10.1640625" style="191" customWidth="1"/>
    <col min="2821" max="2822" width="12.5" style="191" customWidth="1"/>
    <col min="2823" max="3072" width="9.33203125" style="191"/>
    <col min="3073" max="3073" width="7.83203125" style="191" customWidth="1"/>
    <col min="3074" max="3074" width="83.6640625" style="191" customWidth="1"/>
    <col min="3075" max="3075" width="8.1640625" style="191" customWidth="1"/>
    <col min="3076" max="3076" width="10.1640625" style="191" customWidth="1"/>
    <col min="3077" max="3078" width="12.5" style="191" customWidth="1"/>
    <col min="3079" max="3328" width="9.33203125" style="191"/>
    <col min="3329" max="3329" width="7.83203125" style="191" customWidth="1"/>
    <col min="3330" max="3330" width="83.6640625" style="191" customWidth="1"/>
    <col min="3331" max="3331" width="8.1640625" style="191" customWidth="1"/>
    <col min="3332" max="3332" width="10.1640625" style="191" customWidth="1"/>
    <col min="3333" max="3334" width="12.5" style="191" customWidth="1"/>
    <col min="3335" max="3584" width="9.33203125" style="191"/>
    <col min="3585" max="3585" width="7.83203125" style="191" customWidth="1"/>
    <col min="3586" max="3586" width="83.6640625" style="191" customWidth="1"/>
    <col min="3587" max="3587" width="8.1640625" style="191" customWidth="1"/>
    <col min="3588" max="3588" width="10.1640625" style="191" customWidth="1"/>
    <col min="3589" max="3590" width="12.5" style="191" customWidth="1"/>
    <col min="3591" max="3840" width="9.33203125" style="191"/>
    <col min="3841" max="3841" width="7.83203125" style="191" customWidth="1"/>
    <col min="3842" max="3842" width="83.6640625" style="191" customWidth="1"/>
    <col min="3843" max="3843" width="8.1640625" style="191" customWidth="1"/>
    <col min="3844" max="3844" width="10.1640625" style="191" customWidth="1"/>
    <col min="3845" max="3846" width="12.5" style="191" customWidth="1"/>
    <col min="3847" max="4096" width="9.33203125" style="191"/>
    <col min="4097" max="4097" width="7.83203125" style="191" customWidth="1"/>
    <col min="4098" max="4098" width="83.6640625" style="191" customWidth="1"/>
    <col min="4099" max="4099" width="8.1640625" style="191" customWidth="1"/>
    <col min="4100" max="4100" width="10.1640625" style="191" customWidth="1"/>
    <col min="4101" max="4102" width="12.5" style="191" customWidth="1"/>
    <col min="4103" max="4352" width="9.33203125" style="191"/>
    <col min="4353" max="4353" width="7.83203125" style="191" customWidth="1"/>
    <col min="4354" max="4354" width="83.6640625" style="191" customWidth="1"/>
    <col min="4355" max="4355" width="8.1640625" style="191" customWidth="1"/>
    <col min="4356" max="4356" width="10.1640625" style="191" customWidth="1"/>
    <col min="4357" max="4358" width="12.5" style="191" customWidth="1"/>
    <col min="4359" max="4608" width="9.33203125" style="191"/>
    <col min="4609" max="4609" width="7.83203125" style="191" customWidth="1"/>
    <col min="4610" max="4610" width="83.6640625" style="191" customWidth="1"/>
    <col min="4611" max="4611" width="8.1640625" style="191" customWidth="1"/>
    <col min="4612" max="4612" width="10.1640625" style="191" customWidth="1"/>
    <col min="4613" max="4614" width="12.5" style="191" customWidth="1"/>
    <col min="4615" max="4864" width="9.33203125" style="191"/>
    <col min="4865" max="4865" width="7.83203125" style="191" customWidth="1"/>
    <col min="4866" max="4866" width="83.6640625" style="191" customWidth="1"/>
    <col min="4867" max="4867" width="8.1640625" style="191" customWidth="1"/>
    <col min="4868" max="4868" width="10.1640625" style="191" customWidth="1"/>
    <col min="4869" max="4870" width="12.5" style="191" customWidth="1"/>
    <col min="4871" max="5120" width="9.33203125" style="191"/>
    <col min="5121" max="5121" width="7.83203125" style="191" customWidth="1"/>
    <col min="5122" max="5122" width="83.6640625" style="191" customWidth="1"/>
    <col min="5123" max="5123" width="8.1640625" style="191" customWidth="1"/>
    <col min="5124" max="5124" width="10.1640625" style="191" customWidth="1"/>
    <col min="5125" max="5126" width="12.5" style="191" customWidth="1"/>
    <col min="5127" max="5376" width="9.33203125" style="191"/>
    <col min="5377" max="5377" width="7.83203125" style="191" customWidth="1"/>
    <col min="5378" max="5378" width="83.6640625" style="191" customWidth="1"/>
    <col min="5379" max="5379" width="8.1640625" style="191" customWidth="1"/>
    <col min="5380" max="5380" width="10.1640625" style="191" customWidth="1"/>
    <col min="5381" max="5382" width="12.5" style="191" customWidth="1"/>
    <col min="5383" max="5632" width="9.33203125" style="191"/>
    <col min="5633" max="5633" width="7.83203125" style="191" customWidth="1"/>
    <col min="5634" max="5634" width="83.6640625" style="191" customWidth="1"/>
    <col min="5635" max="5635" width="8.1640625" style="191" customWidth="1"/>
    <col min="5636" max="5636" width="10.1640625" style="191" customWidth="1"/>
    <col min="5637" max="5638" width="12.5" style="191" customWidth="1"/>
    <col min="5639" max="5888" width="9.33203125" style="191"/>
    <col min="5889" max="5889" width="7.83203125" style="191" customWidth="1"/>
    <col min="5890" max="5890" width="83.6640625" style="191" customWidth="1"/>
    <col min="5891" max="5891" width="8.1640625" style="191" customWidth="1"/>
    <col min="5892" max="5892" width="10.1640625" style="191" customWidth="1"/>
    <col min="5893" max="5894" width="12.5" style="191" customWidth="1"/>
    <col min="5895" max="6144" width="9.33203125" style="191"/>
    <col min="6145" max="6145" width="7.83203125" style="191" customWidth="1"/>
    <col min="6146" max="6146" width="83.6640625" style="191" customWidth="1"/>
    <col min="6147" max="6147" width="8.1640625" style="191" customWidth="1"/>
    <col min="6148" max="6148" width="10.1640625" style="191" customWidth="1"/>
    <col min="6149" max="6150" width="12.5" style="191" customWidth="1"/>
    <col min="6151" max="6400" width="9.33203125" style="191"/>
    <col min="6401" max="6401" width="7.83203125" style="191" customWidth="1"/>
    <col min="6402" max="6402" width="83.6640625" style="191" customWidth="1"/>
    <col min="6403" max="6403" width="8.1640625" style="191" customWidth="1"/>
    <col min="6404" max="6404" width="10.1640625" style="191" customWidth="1"/>
    <col min="6405" max="6406" width="12.5" style="191" customWidth="1"/>
    <col min="6407" max="6656" width="9.33203125" style="191"/>
    <col min="6657" max="6657" width="7.83203125" style="191" customWidth="1"/>
    <col min="6658" max="6658" width="83.6640625" style="191" customWidth="1"/>
    <col min="6659" max="6659" width="8.1640625" style="191" customWidth="1"/>
    <col min="6660" max="6660" width="10.1640625" style="191" customWidth="1"/>
    <col min="6661" max="6662" width="12.5" style="191" customWidth="1"/>
    <col min="6663" max="6912" width="9.33203125" style="191"/>
    <col min="6913" max="6913" width="7.83203125" style="191" customWidth="1"/>
    <col min="6914" max="6914" width="83.6640625" style="191" customWidth="1"/>
    <col min="6915" max="6915" width="8.1640625" style="191" customWidth="1"/>
    <col min="6916" max="6916" width="10.1640625" style="191" customWidth="1"/>
    <col min="6917" max="6918" width="12.5" style="191" customWidth="1"/>
    <col min="6919" max="7168" width="9.33203125" style="191"/>
    <col min="7169" max="7169" width="7.83203125" style="191" customWidth="1"/>
    <col min="7170" max="7170" width="83.6640625" style="191" customWidth="1"/>
    <col min="7171" max="7171" width="8.1640625" style="191" customWidth="1"/>
    <col min="7172" max="7172" width="10.1640625" style="191" customWidth="1"/>
    <col min="7173" max="7174" width="12.5" style="191" customWidth="1"/>
    <col min="7175" max="7424" width="9.33203125" style="191"/>
    <col min="7425" max="7425" width="7.83203125" style="191" customWidth="1"/>
    <col min="7426" max="7426" width="83.6640625" style="191" customWidth="1"/>
    <col min="7427" max="7427" width="8.1640625" style="191" customWidth="1"/>
    <col min="7428" max="7428" width="10.1640625" style="191" customWidth="1"/>
    <col min="7429" max="7430" width="12.5" style="191" customWidth="1"/>
    <col min="7431" max="7680" width="9.33203125" style="191"/>
    <col min="7681" max="7681" width="7.83203125" style="191" customWidth="1"/>
    <col min="7682" max="7682" width="83.6640625" style="191" customWidth="1"/>
    <col min="7683" max="7683" width="8.1640625" style="191" customWidth="1"/>
    <col min="7684" max="7684" width="10.1640625" style="191" customWidth="1"/>
    <col min="7685" max="7686" width="12.5" style="191" customWidth="1"/>
    <col min="7687" max="7936" width="9.33203125" style="191"/>
    <col min="7937" max="7937" width="7.83203125" style="191" customWidth="1"/>
    <col min="7938" max="7938" width="83.6640625" style="191" customWidth="1"/>
    <col min="7939" max="7939" width="8.1640625" style="191" customWidth="1"/>
    <col min="7940" max="7940" width="10.1640625" style="191" customWidth="1"/>
    <col min="7941" max="7942" width="12.5" style="191" customWidth="1"/>
    <col min="7943" max="8192" width="9.33203125" style="191"/>
    <col min="8193" max="8193" width="7.83203125" style="191" customWidth="1"/>
    <col min="8194" max="8194" width="83.6640625" style="191" customWidth="1"/>
    <col min="8195" max="8195" width="8.1640625" style="191" customWidth="1"/>
    <col min="8196" max="8196" width="10.1640625" style="191" customWidth="1"/>
    <col min="8197" max="8198" width="12.5" style="191" customWidth="1"/>
    <col min="8199" max="8448" width="9.33203125" style="191"/>
    <col min="8449" max="8449" width="7.83203125" style="191" customWidth="1"/>
    <col min="8450" max="8450" width="83.6640625" style="191" customWidth="1"/>
    <col min="8451" max="8451" width="8.1640625" style="191" customWidth="1"/>
    <col min="8452" max="8452" width="10.1640625" style="191" customWidth="1"/>
    <col min="8453" max="8454" width="12.5" style="191" customWidth="1"/>
    <col min="8455" max="8704" width="9.33203125" style="191"/>
    <col min="8705" max="8705" width="7.83203125" style="191" customWidth="1"/>
    <col min="8706" max="8706" width="83.6640625" style="191" customWidth="1"/>
    <col min="8707" max="8707" width="8.1640625" style="191" customWidth="1"/>
    <col min="8708" max="8708" width="10.1640625" style="191" customWidth="1"/>
    <col min="8709" max="8710" width="12.5" style="191" customWidth="1"/>
    <col min="8711" max="8960" width="9.33203125" style="191"/>
    <col min="8961" max="8961" width="7.83203125" style="191" customWidth="1"/>
    <col min="8962" max="8962" width="83.6640625" style="191" customWidth="1"/>
    <col min="8963" max="8963" width="8.1640625" style="191" customWidth="1"/>
    <col min="8964" max="8964" width="10.1640625" style="191" customWidth="1"/>
    <col min="8965" max="8966" width="12.5" style="191" customWidth="1"/>
    <col min="8967" max="9216" width="9.33203125" style="191"/>
    <col min="9217" max="9217" width="7.83203125" style="191" customWidth="1"/>
    <col min="9218" max="9218" width="83.6640625" style="191" customWidth="1"/>
    <col min="9219" max="9219" width="8.1640625" style="191" customWidth="1"/>
    <col min="9220" max="9220" width="10.1640625" style="191" customWidth="1"/>
    <col min="9221" max="9222" width="12.5" style="191" customWidth="1"/>
    <col min="9223" max="9472" width="9.33203125" style="191"/>
    <col min="9473" max="9473" width="7.83203125" style="191" customWidth="1"/>
    <col min="9474" max="9474" width="83.6640625" style="191" customWidth="1"/>
    <col min="9475" max="9475" width="8.1640625" style="191" customWidth="1"/>
    <col min="9476" max="9476" width="10.1640625" style="191" customWidth="1"/>
    <col min="9477" max="9478" width="12.5" style="191" customWidth="1"/>
    <col min="9479" max="9728" width="9.33203125" style="191"/>
    <col min="9729" max="9729" width="7.83203125" style="191" customWidth="1"/>
    <col min="9730" max="9730" width="83.6640625" style="191" customWidth="1"/>
    <col min="9731" max="9731" width="8.1640625" style="191" customWidth="1"/>
    <col min="9732" max="9732" width="10.1640625" style="191" customWidth="1"/>
    <col min="9733" max="9734" width="12.5" style="191" customWidth="1"/>
    <col min="9735" max="9984" width="9.33203125" style="191"/>
    <col min="9985" max="9985" width="7.83203125" style="191" customWidth="1"/>
    <col min="9986" max="9986" width="83.6640625" style="191" customWidth="1"/>
    <col min="9987" max="9987" width="8.1640625" style="191" customWidth="1"/>
    <col min="9988" max="9988" width="10.1640625" style="191" customWidth="1"/>
    <col min="9989" max="9990" width="12.5" style="191" customWidth="1"/>
    <col min="9991" max="10240" width="9.33203125" style="191"/>
    <col min="10241" max="10241" width="7.83203125" style="191" customWidth="1"/>
    <col min="10242" max="10242" width="83.6640625" style="191" customWidth="1"/>
    <col min="10243" max="10243" width="8.1640625" style="191" customWidth="1"/>
    <col min="10244" max="10244" width="10.1640625" style="191" customWidth="1"/>
    <col min="10245" max="10246" width="12.5" style="191" customWidth="1"/>
    <col min="10247" max="10496" width="9.33203125" style="191"/>
    <col min="10497" max="10497" width="7.83203125" style="191" customWidth="1"/>
    <col min="10498" max="10498" width="83.6640625" style="191" customWidth="1"/>
    <col min="10499" max="10499" width="8.1640625" style="191" customWidth="1"/>
    <col min="10500" max="10500" width="10.1640625" style="191" customWidth="1"/>
    <col min="10501" max="10502" width="12.5" style="191" customWidth="1"/>
    <col min="10503" max="10752" width="9.33203125" style="191"/>
    <col min="10753" max="10753" width="7.83203125" style="191" customWidth="1"/>
    <col min="10754" max="10754" width="83.6640625" style="191" customWidth="1"/>
    <col min="10755" max="10755" width="8.1640625" style="191" customWidth="1"/>
    <col min="10756" max="10756" width="10.1640625" style="191" customWidth="1"/>
    <col min="10757" max="10758" width="12.5" style="191" customWidth="1"/>
    <col min="10759" max="11008" width="9.33203125" style="191"/>
    <col min="11009" max="11009" width="7.83203125" style="191" customWidth="1"/>
    <col min="11010" max="11010" width="83.6640625" style="191" customWidth="1"/>
    <col min="11011" max="11011" width="8.1640625" style="191" customWidth="1"/>
    <col min="11012" max="11012" width="10.1640625" style="191" customWidth="1"/>
    <col min="11013" max="11014" width="12.5" style="191" customWidth="1"/>
    <col min="11015" max="11264" width="9.33203125" style="191"/>
    <col min="11265" max="11265" width="7.83203125" style="191" customWidth="1"/>
    <col min="11266" max="11266" width="83.6640625" style="191" customWidth="1"/>
    <col min="11267" max="11267" width="8.1640625" style="191" customWidth="1"/>
    <col min="11268" max="11268" width="10.1640625" style="191" customWidth="1"/>
    <col min="11269" max="11270" width="12.5" style="191" customWidth="1"/>
    <col min="11271" max="11520" width="9.33203125" style="191"/>
    <col min="11521" max="11521" width="7.83203125" style="191" customWidth="1"/>
    <col min="11522" max="11522" width="83.6640625" style="191" customWidth="1"/>
    <col min="11523" max="11523" width="8.1640625" style="191" customWidth="1"/>
    <col min="11524" max="11524" width="10.1640625" style="191" customWidth="1"/>
    <col min="11525" max="11526" width="12.5" style="191" customWidth="1"/>
    <col min="11527" max="11776" width="9.33203125" style="191"/>
    <col min="11777" max="11777" width="7.83203125" style="191" customWidth="1"/>
    <col min="11778" max="11778" width="83.6640625" style="191" customWidth="1"/>
    <col min="11779" max="11779" width="8.1640625" style="191" customWidth="1"/>
    <col min="11780" max="11780" width="10.1640625" style="191" customWidth="1"/>
    <col min="11781" max="11782" width="12.5" style="191" customWidth="1"/>
    <col min="11783" max="12032" width="9.33203125" style="191"/>
    <col min="12033" max="12033" width="7.83203125" style="191" customWidth="1"/>
    <col min="12034" max="12034" width="83.6640625" style="191" customWidth="1"/>
    <col min="12035" max="12035" width="8.1640625" style="191" customWidth="1"/>
    <col min="12036" max="12036" width="10.1640625" style="191" customWidth="1"/>
    <col min="12037" max="12038" width="12.5" style="191" customWidth="1"/>
    <col min="12039" max="12288" width="9.33203125" style="191"/>
    <col min="12289" max="12289" width="7.83203125" style="191" customWidth="1"/>
    <col min="12290" max="12290" width="83.6640625" style="191" customWidth="1"/>
    <col min="12291" max="12291" width="8.1640625" style="191" customWidth="1"/>
    <col min="12292" max="12292" width="10.1640625" style="191" customWidth="1"/>
    <col min="12293" max="12294" width="12.5" style="191" customWidth="1"/>
    <col min="12295" max="12544" width="9.33203125" style="191"/>
    <col min="12545" max="12545" width="7.83203125" style="191" customWidth="1"/>
    <col min="12546" max="12546" width="83.6640625" style="191" customWidth="1"/>
    <col min="12547" max="12547" width="8.1640625" style="191" customWidth="1"/>
    <col min="12548" max="12548" width="10.1640625" style="191" customWidth="1"/>
    <col min="12549" max="12550" width="12.5" style="191" customWidth="1"/>
    <col min="12551" max="12800" width="9.33203125" style="191"/>
    <col min="12801" max="12801" width="7.83203125" style="191" customWidth="1"/>
    <col min="12802" max="12802" width="83.6640625" style="191" customWidth="1"/>
    <col min="12803" max="12803" width="8.1640625" style="191" customWidth="1"/>
    <col min="12804" max="12804" width="10.1640625" style="191" customWidth="1"/>
    <col min="12805" max="12806" width="12.5" style="191" customWidth="1"/>
    <col min="12807" max="13056" width="9.33203125" style="191"/>
    <col min="13057" max="13057" width="7.83203125" style="191" customWidth="1"/>
    <col min="13058" max="13058" width="83.6640625" style="191" customWidth="1"/>
    <col min="13059" max="13059" width="8.1640625" style="191" customWidth="1"/>
    <col min="13060" max="13060" width="10.1640625" style="191" customWidth="1"/>
    <col min="13061" max="13062" width="12.5" style="191" customWidth="1"/>
    <col min="13063" max="13312" width="9.33203125" style="191"/>
    <col min="13313" max="13313" width="7.83203125" style="191" customWidth="1"/>
    <col min="13314" max="13314" width="83.6640625" style="191" customWidth="1"/>
    <col min="13315" max="13315" width="8.1640625" style="191" customWidth="1"/>
    <col min="13316" max="13316" width="10.1640625" style="191" customWidth="1"/>
    <col min="13317" max="13318" width="12.5" style="191" customWidth="1"/>
    <col min="13319" max="13568" width="9.33203125" style="191"/>
    <col min="13569" max="13569" width="7.83203125" style="191" customWidth="1"/>
    <col min="13570" max="13570" width="83.6640625" style="191" customWidth="1"/>
    <col min="13571" max="13571" width="8.1640625" style="191" customWidth="1"/>
    <col min="13572" max="13572" width="10.1640625" style="191" customWidth="1"/>
    <col min="13573" max="13574" width="12.5" style="191" customWidth="1"/>
    <col min="13575" max="13824" width="9.33203125" style="191"/>
    <col min="13825" max="13825" width="7.83203125" style="191" customWidth="1"/>
    <col min="13826" max="13826" width="83.6640625" style="191" customWidth="1"/>
    <col min="13827" max="13827" width="8.1640625" style="191" customWidth="1"/>
    <col min="13828" max="13828" width="10.1640625" style="191" customWidth="1"/>
    <col min="13829" max="13830" width="12.5" style="191" customWidth="1"/>
    <col min="13831" max="14080" width="9.33203125" style="191"/>
    <col min="14081" max="14081" width="7.83203125" style="191" customWidth="1"/>
    <col min="14082" max="14082" width="83.6640625" style="191" customWidth="1"/>
    <col min="14083" max="14083" width="8.1640625" style="191" customWidth="1"/>
    <col min="14084" max="14084" width="10.1640625" style="191" customWidth="1"/>
    <col min="14085" max="14086" width="12.5" style="191" customWidth="1"/>
    <col min="14087" max="14336" width="9.33203125" style="191"/>
    <col min="14337" max="14337" width="7.83203125" style="191" customWidth="1"/>
    <col min="14338" max="14338" width="83.6640625" style="191" customWidth="1"/>
    <col min="14339" max="14339" width="8.1640625" style="191" customWidth="1"/>
    <col min="14340" max="14340" width="10.1640625" style="191" customWidth="1"/>
    <col min="14341" max="14342" width="12.5" style="191" customWidth="1"/>
    <col min="14343" max="14592" width="9.33203125" style="191"/>
    <col min="14593" max="14593" width="7.83203125" style="191" customWidth="1"/>
    <col min="14594" max="14594" width="83.6640625" style="191" customWidth="1"/>
    <col min="14595" max="14595" width="8.1640625" style="191" customWidth="1"/>
    <col min="14596" max="14596" width="10.1640625" style="191" customWidth="1"/>
    <col min="14597" max="14598" width="12.5" style="191" customWidth="1"/>
    <col min="14599" max="14848" width="9.33203125" style="191"/>
    <col min="14849" max="14849" width="7.83203125" style="191" customWidth="1"/>
    <col min="14850" max="14850" width="83.6640625" style="191" customWidth="1"/>
    <col min="14851" max="14851" width="8.1640625" style="191" customWidth="1"/>
    <col min="14852" max="14852" width="10.1640625" style="191" customWidth="1"/>
    <col min="14853" max="14854" width="12.5" style="191" customWidth="1"/>
    <col min="14855" max="15104" width="9.33203125" style="191"/>
    <col min="15105" max="15105" width="7.83203125" style="191" customWidth="1"/>
    <col min="15106" max="15106" width="83.6640625" style="191" customWidth="1"/>
    <col min="15107" max="15107" width="8.1640625" style="191" customWidth="1"/>
    <col min="15108" max="15108" width="10.1640625" style="191" customWidth="1"/>
    <col min="15109" max="15110" width="12.5" style="191" customWidth="1"/>
    <col min="15111" max="15360" width="9.33203125" style="191"/>
    <col min="15361" max="15361" width="7.83203125" style="191" customWidth="1"/>
    <col min="15362" max="15362" width="83.6640625" style="191" customWidth="1"/>
    <col min="15363" max="15363" width="8.1640625" style="191" customWidth="1"/>
    <col min="15364" max="15364" width="10.1640625" style="191" customWidth="1"/>
    <col min="15365" max="15366" width="12.5" style="191" customWidth="1"/>
    <col min="15367" max="15616" width="9.33203125" style="191"/>
    <col min="15617" max="15617" width="7.83203125" style="191" customWidth="1"/>
    <col min="15618" max="15618" width="83.6640625" style="191" customWidth="1"/>
    <col min="15619" max="15619" width="8.1640625" style="191" customWidth="1"/>
    <col min="15620" max="15620" width="10.1640625" style="191" customWidth="1"/>
    <col min="15621" max="15622" width="12.5" style="191" customWidth="1"/>
    <col min="15623" max="15872" width="9.33203125" style="191"/>
    <col min="15873" max="15873" width="7.83203125" style="191" customWidth="1"/>
    <col min="15874" max="15874" width="83.6640625" style="191" customWidth="1"/>
    <col min="15875" max="15875" width="8.1640625" style="191" customWidth="1"/>
    <col min="15876" max="15876" width="10.1640625" style="191" customWidth="1"/>
    <col min="15877" max="15878" width="12.5" style="191" customWidth="1"/>
    <col min="15879" max="16128" width="9.33203125" style="191"/>
    <col min="16129" max="16129" width="7.83203125" style="191" customWidth="1"/>
    <col min="16130" max="16130" width="83.6640625" style="191" customWidth="1"/>
    <col min="16131" max="16131" width="8.1640625" style="191" customWidth="1"/>
    <col min="16132" max="16132" width="10.1640625" style="191" customWidth="1"/>
    <col min="16133" max="16134" width="12.5" style="191" customWidth="1"/>
    <col min="16135" max="16384" width="9.33203125" style="191"/>
  </cols>
  <sheetData>
    <row r="1" spans="1:6" ht="12.75" customHeight="1">
      <c r="A1" s="390"/>
      <c r="B1" s="190" t="s">
        <v>706</v>
      </c>
      <c r="C1" s="393" t="s">
        <v>707</v>
      </c>
      <c r="D1" s="394"/>
      <c r="E1" s="395" t="s">
        <v>708</v>
      </c>
      <c r="F1" s="396"/>
    </row>
    <row r="2" spans="1:6" ht="12.75" customHeight="1">
      <c r="A2" s="391"/>
      <c r="B2" s="401"/>
      <c r="C2" s="402"/>
      <c r="D2" s="402"/>
      <c r="E2" s="397"/>
      <c r="F2" s="398"/>
    </row>
    <row r="3" spans="1:6" ht="13.5" customHeight="1" thickBot="1">
      <c r="A3" s="392"/>
      <c r="B3" s="403"/>
      <c r="C3" s="404"/>
      <c r="D3" s="404"/>
      <c r="E3" s="399"/>
      <c r="F3" s="400"/>
    </row>
    <row r="4" spans="1:6" s="192" customFormat="1" ht="25.5">
      <c r="A4" s="193" t="s">
        <v>709</v>
      </c>
      <c r="B4" s="194" t="s">
        <v>710</v>
      </c>
      <c r="C4" s="195" t="s">
        <v>711</v>
      </c>
      <c r="D4" s="195" t="s">
        <v>136</v>
      </c>
      <c r="E4" s="196" t="s">
        <v>712</v>
      </c>
      <c r="F4" s="197" t="s">
        <v>713</v>
      </c>
    </row>
    <row r="5" spans="1:6" s="192" customFormat="1">
      <c r="A5" s="198">
        <v>1</v>
      </c>
      <c r="B5" s="199">
        <v>2</v>
      </c>
      <c r="C5" s="200">
        <v>3</v>
      </c>
      <c r="D5" s="200">
        <v>4</v>
      </c>
      <c r="E5" s="199">
        <v>5</v>
      </c>
      <c r="F5" s="201">
        <v>6</v>
      </c>
    </row>
    <row r="6" spans="1:6" s="192" customFormat="1" ht="13.5" thickBot="1">
      <c r="A6" s="202" t="s">
        <v>714</v>
      </c>
      <c r="B6" s="203" t="s">
        <v>714</v>
      </c>
      <c r="C6" s="204" t="s">
        <v>715</v>
      </c>
      <c r="D6" s="204" t="s">
        <v>715</v>
      </c>
      <c r="E6" s="204" t="s">
        <v>716</v>
      </c>
      <c r="F6" s="205" t="s">
        <v>716</v>
      </c>
    </row>
    <row r="7" spans="1:6" ht="12">
      <c r="A7" s="206"/>
      <c r="B7" s="207"/>
      <c r="C7" s="208"/>
      <c r="D7" s="208"/>
      <c r="E7" s="208"/>
      <c r="F7" s="209">
        <f t="shared" ref="F7:F119" si="0">+E7*D7</f>
        <v>0</v>
      </c>
    </row>
    <row r="8" spans="1:6" ht="12">
      <c r="A8" s="206">
        <v>1</v>
      </c>
      <c r="B8" s="207" t="s">
        <v>717</v>
      </c>
      <c r="C8" s="208" t="s">
        <v>718</v>
      </c>
      <c r="D8" s="208">
        <v>1</v>
      </c>
      <c r="E8" s="210"/>
      <c r="F8" s="209">
        <f t="shared" si="0"/>
        <v>0</v>
      </c>
    </row>
    <row r="9" spans="1:6" ht="72">
      <c r="A9" s="206"/>
      <c r="B9" s="207" t="s">
        <v>719</v>
      </c>
      <c r="C9" s="208"/>
      <c r="D9" s="208"/>
      <c r="E9" s="210"/>
      <c r="F9" s="209">
        <f t="shared" si="0"/>
        <v>0</v>
      </c>
    </row>
    <row r="10" spans="1:6" ht="12">
      <c r="A10" s="206"/>
      <c r="B10" s="207" t="s">
        <v>720</v>
      </c>
      <c r="C10" s="208"/>
      <c r="D10" s="208"/>
      <c r="E10" s="210"/>
      <c r="F10" s="209">
        <f t="shared" si="0"/>
        <v>0</v>
      </c>
    </row>
    <row r="11" spans="1:6" ht="12">
      <c r="A11" s="206"/>
      <c r="B11" s="207" t="s">
        <v>721</v>
      </c>
      <c r="C11" s="208"/>
      <c r="D11" s="208"/>
      <c r="E11" s="210"/>
      <c r="F11" s="209">
        <f t="shared" si="0"/>
        <v>0</v>
      </c>
    </row>
    <row r="12" spans="1:6" ht="12">
      <c r="A12" s="206"/>
      <c r="B12" s="207"/>
      <c r="C12" s="208"/>
      <c r="D12" s="208"/>
      <c r="E12" s="210"/>
      <c r="F12" s="209"/>
    </row>
    <row r="13" spans="1:6" ht="60">
      <c r="A13" s="206"/>
      <c r="B13" s="207" t="s">
        <v>722</v>
      </c>
      <c r="C13" s="208"/>
      <c r="D13" s="208"/>
      <c r="E13" s="210"/>
      <c r="F13" s="209">
        <f t="shared" si="0"/>
        <v>0</v>
      </c>
    </row>
    <row r="14" spans="1:6" ht="12">
      <c r="A14" s="206">
        <v>2</v>
      </c>
      <c r="B14" s="207" t="s">
        <v>723</v>
      </c>
      <c r="C14" s="208" t="s">
        <v>718</v>
      </c>
      <c r="D14" s="208">
        <v>1</v>
      </c>
      <c r="E14" s="210"/>
      <c r="F14" s="209">
        <f t="shared" si="0"/>
        <v>0</v>
      </c>
    </row>
    <row r="15" spans="1:6" ht="12">
      <c r="A15" s="206"/>
      <c r="B15" s="207"/>
      <c r="C15" s="208"/>
      <c r="D15" s="208"/>
      <c r="E15" s="210"/>
      <c r="F15" s="209"/>
    </row>
    <row r="16" spans="1:6" ht="60">
      <c r="A16" s="206"/>
      <c r="B16" s="207" t="s">
        <v>722</v>
      </c>
      <c r="C16" s="208"/>
      <c r="D16" s="208"/>
      <c r="E16" s="210"/>
      <c r="F16" s="209"/>
    </row>
    <row r="17" spans="1:6" ht="12">
      <c r="A17" s="206">
        <v>3</v>
      </c>
      <c r="B17" s="207" t="s">
        <v>724</v>
      </c>
      <c r="C17" s="208" t="s">
        <v>718</v>
      </c>
      <c r="D17" s="208">
        <v>1</v>
      </c>
      <c r="E17" s="210"/>
      <c r="F17" s="209">
        <f t="shared" si="0"/>
        <v>0</v>
      </c>
    </row>
    <row r="18" spans="1:6" ht="12">
      <c r="A18" s="206"/>
      <c r="B18" s="207"/>
      <c r="C18" s="208"/>
      <c r="D18" s="208"/>
      <c r="E18" s="210"/>
      <c r="F18" s="209">
        <f t="shared" si="0"/>
        <v>0</v>
      </c>
    </row>
    <row r="19" spans="1:6" ht="36">
      <c r="A19" s="206"/>
      <c r="B19" s="207" t="s">
        <v>725</v>
      </c>
      <c r="C19" s="208"/>
      <c r="D19" s="208"/>
      <c r="E19" s="210"/>
      <c r="F19" s="209">
        <f t="shared" si="0"/>
        <v>0</v>
      </c>
    </row>
    <row r="20" spans="1:6" ht="12">
      <c r="A20" s="206">
        <v>4</v>
      </c>
      <c r="B20" s="207" t="s">
        <v>726</v>
      </c>
      <c r="C20" s="208" t="s">
        <v>718</v>
      </c>
      <c r="D20" s="208">
        <v>1</v>
      </c>
      <c r="E20" s="210"/>
      <c r="F20" s="209">
        <f t="shared" si="0"/>
        <v>0</v>
      </c>
    </row>
    <row r="21" spans="1:6" ht="12">
      <c r="A21" s="206"/>
      <c r="B21" s="207"/>
      <c r="C21" s="208"/>
      <c r="D21" s="208"/>
      <c r="E21" s="210"/>
      <c r="F21" s="209">
        <f t="shared" si="0"/>
        <v>0</v>
      </c>
    </row>
    <row r="22" spans="1:6" ht="12">
      <c r="A22" s="206"/>
      <c r="B22" s="207"/>
      <c r="C22" s="208"/>
      <c r="D22" s="208"/>
      <c r="E22" s="210"/>
      <c r="F22" s="209">
        <f t="shared" si="0"/>
        <v>0</v>
      </c>
    </row>
    <row r="23" spans="1:6" ht="12">
      <c r="A23" s="206"/>
      <c r="B23" s="207" t="s">
        <v>727</v>
      </c>
      <c r="C23" s="208"/>
      <c r="D23" s="208"/>
      <c r="E23" s="210"/>
      <c r="F23" s="209">
        <f t="shared" si="0"/>
        <v>0</v>
      </c>
    </row>
    <row r="24" spans="1:6" ht="12">
      <c r="A24" s="206">
        <v>5</v>
      </c>
      <c r="B24" s="207" t="s">
        <v>728</v>
      </c>
      <c r="C24" s="208" t="s">
        <v>718</v>
      </c>
      <c r="D24" s="208">
        <v>2</v>
      </c>
      <c r="E24" s="210"/>
      <c r="F24" s="209">
        <f t="shared" si="0"/>
        <v>0</v>
      </c>
    </row>
    <row r="25" spans="1:6" ht="12">
      <c r="A25" s="206"/>
      <c r="B25" s="207"/>
      <c r="C25" s="208"/>
      <c r="D25" s="208"/>
      <c r="E25" s="210"/>
      <c r="F25" s="209">
        <f t="shared" si="0"/>
        <v>0</v>
      </c>
    </row>
    <row r="26" spans="1:6" ht="12">
      <c r="A26" s="206">
        <v>6</v>
      </c>
      <c r="B26" s="211" t="s">
        <v>729</v>
      </c>
      <c r="C26" s="212" t="s">
        <v>718</v>
      </c>
      <c r="D26" s="208">
        <v>1</v>
      </c>
      <c r="E26" s="210"/>
      <c r="F26" s="209">
        <f t="shared" si="0"/>
        <v>0</v>
      </c>
    </row>
    <row r="27" spans="1:6" thickBot="1">
      <c r="A27" s="206"/>
      <c r="B27" s="207"/>
      <c r="C27" s="208"/>
      <c r="D27" s="208"/>
      <c r="E27" s="210"/>
      <c r="F27" s="209">
        <f t="shared" si="0"/>
        <v>0</v>
      </c>
    </row>
    <row r="28" spans="1:6" thickBot="1">
      <c r="A28" s="213"/>
      <c r="B28" s="405" t="s">
        <v>730</v>
      </c>
      <c r="C28" s="406"/>
      <c r="D28" s="406"/>
      <c r="E28" s="407"/>
      <c r="F28" s="214">
        <f>SUM(F8:F27)</f>
        <v>0</v>
      </c>
    </row>
    <row r="29" spans="1:6" ht="12">
      <c r="A29" s="206"/>
      <c r="B29" s="207"/>
      <c r="C29" s="208"/>
      <c r="D29" s="208"/>
      <c r="E29" s="210"/>
      <c r="F29" s="209"/>
    </row>
    <row r="30" spans="1:6" ht="12">
      <c r="A30" s="206"/>
      <c r="B30" s="215" t="s">
        <v>731</v>
      </c>
      <c r="C30" s="208"/>
      <c r="D30" s="208"/>
      <c r="E30" s="210"/>
      <c r="F30" s="209">
        <f t="shared" ref="F30:F51" si="1">+E30*D30</f>
        <v>0</v>
      </c>
    </row>
    <row r="31" spans="1:6" ht="12">
      <c r="A31" s="206"/>
      <c r="B31" s="207"/>
      <c r="C31" s="208"/>
      <c r="D31" s="208"/>
      <c r="E31" s="210"/>
      <c r="F31" s="209">
        <f t="shared" si="1"/>
        <v>0</v>
      </c>
    </row>
    <row r="32" spans="1:6" ht="12">
      <c r="A32" s="206">
        <v>7</v>
      </c>
      <c r="B32" s="207" t="s">
        <v>732</v>
      </c>
      <c r="C32" s="208" t="s">
        <v>718</v>
      </c>
      <c r="D32" s="208">
        <v>1</v>
      </c>
      <c r="E32" s="210"/>
      <c r="F32" s="209">
        <f t="shared" si="1"/>
        <v>0</v>
      </c>
    </row>
    <row r="33" spans="1:6" ht="12">
      <c r="A33" s="206"/>
      <c r="B33" s="207"/>
      <c r="C33" s="208"/>
      <c r="D33" s="208"/>
      <c r="E33" s="210"/>
      <c r="F33" s="209">
        <f t="shared" si="1"/>
        <v>0</v>
      </c>
    </row>
    <row r="34" spans="1:6" ht="12">
      <c r="A34" s="206"/>
      <c r="B34" s="211" t="s">
        <v>733</v>
      </c>
      <c r="C34" s="212"/>
      <c r="D34" s="208"/>
      <c r="E34" s="212"/>
      <c r="F34" s="209">
        <f t="shared" si="1"/>
        <v>0</v>
      </c>
    </row>
    <row r="35" spans="1:6" ht="12">
      <c r="A35" s="206">
        <v>8</v>
      </c>
      <c r="B35" s="211" t="s">
        <v>734</v>
      </c>
      <c r="C35" s="212" t="s">
        <v>718</v>
      </c>
      <c r="D35" s="208">
        <v>1</v>
      </c>
      <c r="E35" s="212"/>
      <c r="F35" s="209">
        <f t="shared" si="1"/>
        <v>0</v>
      </c>
    </row>
    <row r="36" spans="1:6" ht="12">
      <c r="A36" s="206"/>
      <c r="B36" s="211"/>
      <c r="C36" s="212"/>
      <c r="D36" s="208"/>
      <c r="E36" s="212"/>
      <c r="F36" s="209">
        <f t="shared" si="1"/>
        <v>0</v>
      </c>
    </row>
    <row r="37" spans="1:6" ht="12">
      <c r="A37" s="206"/>
      <c r="B37" s="211" t="s">
        <v>735</v>
      </c>
      <c r="C37" s="212"/>
      <c r="D37" s="208"/>
      <c r="E37" s="212"/>
      <c r="F37" s="209">
        <f t="shared" si="1"/>
        <v>0</v>
      </c>
    </row>
    <row r="38" spans="1:6" ht="12">
      <c r="A38" s="206">
        <v>9</v>
      </c>
      <c r="B38" s="211" t="s">
        <v>734</v>
      </c>
      <c r="C38" s="212" t="s">
        <v>718</v>
      </c>
      <c r="D38" s="208">
        <v>1</v>
      </c>
      <c r="E38" s="212"/>
      <c r="F38" s="209">
        <f t="shared" si="1"/>
        <v>0</v>
      </c>
    </row>
    <row r="39" spans="1:6" ht="12">
      <c r="A39" s="206"/>
      <c r="B39" s="211"/>
      <c r="C39" s="212"/>
      <c r="D39" s="208"/>
      <c r="E39" s="212"/>
      <c r="F39" s="209">
        <f t="shared" si="1"/>
        <v>0</v>
      </c>
    </row>
    <row r="40" spans="1:6" ht="12">
      <c r="A40" s="206"/>
      <c r="B40" s="211" t="s">
        <v>736</v>
      </c>
      <c r="C40" s="212"/>
      <c r="D40" s="208"/>
      <c r="E40" s="212"/>
      <c r="F40" s="209">
        <f t="shared" si="1"/>
        <v>0</v>
      </c>
    </row>
    <row r="41" spans="1:6" ht="12">
      <c r="A41" s="206">
        <v>10</v>
      </c>
      <c r="B41" s="211" t="s">
        <v>737</v>
      </c>
      <c r="C41" s="212" t="s">
        <v>718</v>
      </c>
      <c r="D41" s="208">
        <v>1</v>
      </c>
      <c r="E41" s="212"/>
      <c r="F41" s="209">
        <f t="shared" si="1"/>
        <v>0</v>
      </c>
    </row>
    <row r="42" spans="1:6" ht="12">
      <c r="A42" s="206"/>
      <c r="B42" s="207"/>
      <c r="C42" s="208"/>
      <c r="D42" s="208"/>
      <c r="E42" s="210"/>
      <c r="F42" s="209">
        <f t="shared" si="1"/>
        <v>0</v>
      </c>
    </row>
    <row r="43" spans="1:6" ht="12">
      <c r="A43" s="206"/>
      <c r="B43" s="207" t="s">
        <v>738</v>
      </c>
      <c r="C43" s="208"/>
      <c r="D43" s="208"/>
      <c r="E43" s="210"/>
      <c r="F43" s="209">
        <f t="shared" si="1"/>
        <v>0</v>
      </c>
    </row>
    <row r="44" spans="1:6" ht="12">
      <c r="A44" s="206">
        <v>11</v>
      </c>
      <c r="B44" s="207" t="s">
        <v>739</v>
      </c>
      <c r="C44" s="208" t="s">
        <v>718</v>
      </c>
      <c r="D44" s="208">
        <v>3</v>
      </c>
      <c r="E44" s="210"/>
      <c r="F44" s="209">
        <f t="shared" si="1"/>
        <v>0</v>
      </c>
    </row>
    <row r="45" spans="1:6" ht="12">
      <c r="A45" s="206">
        <v>12</v>
      </c>
      <c r="B45" s="207" t="s">
        <v>740</v>
      </c>
      <c r="C45" s="208" t="s">
        <v>718</v>
      </c>
      <c r="D45" s="208">
        <v>5</v>
      </c>
      <c r="E45" s="210"/>
      <c r="F45" s="209">
        <f t="shared" si="1"/>
        <v>0</v>
      </c>
    </row>
    <row r="46" spans="1:6" ht="12">
      <c r="A46" s="206">
        <v>13</v>
      </c>
      <c r="B46" s="207" t="s">
        <v>737</v>
      </c>
      <c r="C46" s="208" t="s">
        <v>718</v>
      </c>
      <c r="D46" s="208">
        <v>1</v>
      </c>
      <c r="E46" s="210"/>
      <c r="F46" s="209">
        <f t="shared" si="1"/>
        <v>0</v>
      </c>
    </row>
    <row r="47" spans="1:6" ht="12">
      <c r="A47" s="206"/>
      <c r="B47" s="207"/>
      <c r="C47" s="208"/>
      <c r="D47" s="208"/>
      <c r="E47" s="210"/>
      <c r="F47" s="209">
        <f t="shared" si="1"/>
        <v>0</v>
      </c>
    </row>
    <row r="48" spans="1:6" ht="12">
      <c r="A48" s="206"/>
      <c r="B48" s="207" t="s">
        <v>741</v>
      </c>
      <c r="C48" s="208"/>
      <c r="D48" s="208"/>
      <c r="E48" s="210"/>
      <c r="F48" s="209">
        <f t="shared" si="1"/>
        <v>0</v>
      </c>
    </row>
    <row r="49" spans="1:6" ht="12">
      <c r="A49" s="206">
        <v>14</v>
      </c>
      <c r="B49" s="207" t="s">
        <v>739</v>
      </c>
      <c r="C49" s="208" t="s">
        <v>718</v>
      </c>
      <c r="D49" s="208">
        <v>3</v>
      </c>
      <c r="E49" s="210"/>
      <c r="F49" s="209">
        <f t="shared" si="1"/>
        <v>0</v>
      </c>
    </row>
    <row r="50" spans="1:6" ht="12">
      <c r="A50" s="206">
        <v>15</v>
      </c>
      <c r="B50" s="207" t="s">
        <v>740</v>
      </c>
      <c r="C50" s="208" t="s">
        <v>718</v>
      </c>
      <c r="D50" s="208">
        <v>8</v>
      </c>
      <c r="E50" s="210"/>
      <c r="F50" s="209">
        <f t="shared" si="1"/>
        <v>0</v>
      </c>
    </row>
    <row r="51" spans="1:6" ht="12">
      <c r="A51" s="206">
        <v>16</v>
      </c>
      <c r="B51" s="207" t="s">
        <v>737</v>
      </c>
      <c r="C51" s="208" t="s">
        <v>718</v>
      </c>
      <c r="D51" s="208">
        <v>2</v>
      </c>
      <c r="E51" s="210"/>
      <c r="F51" s="209">
        <f t="shared" si="1"/>
        <v>0</v>
      </c>
    </row>
    <row r="52" spans="1:6" ht="12">
      <c r="A52" s="206"/>
      <c r="B52" s="207"/>
      <c r="C52" s="208"/>
      <c r="D52" s="208"/>
      <c r="E52" s="210"/>
      <c r="F52" s="209"/>
    </row>
    <row r="53" spans="1:6" ht="12">
      <c r="A53" s="206"/>
      <c r="B53" s="207"/>
      <c r="C53" s="208"/>
      <c r="D53" s="208"/>
      <c r="E53" s="210"/>
      <c r="F53" s="209"/>
    </row>
    <row r="54" spans="1:6" ht="12">
      <c r="A54" s="206"/>
      <c r="B54" s="207" t="s">
        <v>742</v>
      </c>
      <c r="C54" s="208"/>
      <c r="D54" s="208"/>
      <c r="E54" s="210"/>
      <c r="F54" s="209"/>
    </row>
    <row r="55" spans="1:6" ht="12">
      <c r="A55" s="206">
        <v>17</v>
      </c>
      <c r="B55" s="207" t="s">
        <v>743</v>
      </c>
      <c r="C55" s="208" t="s">
        <v>718</v>
      </c>
      <c r="D55" s="208">
        <v>1</v>
      </c>
      <c r="E55" s="210"/>
      <c r="F55" s="209">
        <f t="shared" si="0"/>
        <v>0</v>
      </c>
    </row>
    <row r="56" spans="1:6" ht="12">
      <c r="A56" s="206"/>
      <c r="B56" s="207"/>
      <c r="C56" s="208"/>
      <c r="D56" s="208"/>
      <c r="E56" s="210"/>
      <c r="F56" s="209"/>
    </row>
    <row r="57" spans="1:6" ht="12">
      <c r="A57" s="206"/>
      <c r="B57" s="207" t="s">
        <v>744</v>
      </c>
      <c r="C57" s="208"/>
      <c r="D57" s="208"/>
      <c r="E57" s="210"/>
      <c r="F57" s="209">
        <f t="shared" si="0"/>
        <v>0</v>
      </c>
    </row>
    <row r="58" spans="1:6" ht="12">
      <c r="A58" s="206">
        <v>18</v>
      </c>
      <c r="B58" s="207" t="s">
        <v>745</v>
      </c>
      <c r="C58" s="208" t="s">
        <v>718</v>
      </c>
      <c r="D58" s="208">
        <v>1</v>
      </c>
      <c r="E58" s="210"/>
      <c r="F58" s="209">
        <f t="shared" si="0"/>
        <v>0</v>
      </c>
    </row>
    <row r="59" spans="1:6" ht="12.75" customHeight="1">
      <c r="A59" s="206"/>
      <c r="B59" s="211"/>
      <c r="C59" s="212"/>
      <c r="D59" s="208"/>
      <c r="E59" s="212"/>
      <c r="F59" s="209">
        <f t="shared" si="0"/>
        <v>0</v>
      </c>
    </row>
    <row r="60" spans="1:6" ht="12">
      <c r="A60" s="206"/>
      <c r="B60" s="211" t="s">
        <v>746</v>
      </c>
      <c r="C60" s="212"/>
      <c r="D60" s="208"/>
      <c r="E60" s="212"/>
      <c r="F60" s="209">
        <f t="shared" si="0"/>
        <v>0</v>
      </c>
    </row>
    <row r="61" spans="1:6" ht="12">
      <c r="A61" s="206">
        <v>19</v>
      </c>
      <c r="B61" s="211" t="s">
        <v>747</v>
      </c>
      <c r="C61" s="212" t="s">
        <v>276</v>
      </c>
      <c r="D61" s="208">
        <v>1</v>
      </c>
      <c r="E61" s="212"/>
      <c r="F61" s="209">
        <f t="shared" si="0"/>
        <v>0</v>
      </c>
    </row>
    <row r="62" spans="1:6" ht="12">
      <c r="A62" s="206">
        <v>20</v>
      </c>
      <c r="B62" s="211" t="s">
        <v>748</v>
      </c>
      <c r="C62" s="212" t="s">
        <v>276</v>
      </c>
      <c r="D62" s="208">
        <v>3</v>
      </c>
      <c r="E62" s="212"/>
      <c r="F62" s="209">
        <f t="shared" si="0"/>
        <v>0</v>
      </c>
    </row>
    <row r="63" spans="1:6" ht="12">
      <c r="A63" s="206">
        <v>21</v>
      </c>
      <c r="B63" s="211" t="s">
        <v>749</v>
      </c>
      <c r="C63" s="212" t="s">
        <v>276</v>
      </c>
      <c r="D63" s="208">
        <v>6</v>
      </c>
      <c r="E63" s="212"/>
      <c r="F63" s="209">
        <f t="shared" si="0"/>
        <v>0</v>
      </c>
    </row>
    <row r="64" spans="1:6" ht="12">
      <c r="A64" s="206"/>
      <c r="B64" s="211"/>
      <c r="C64" s="212"/>
      <c r="D64" s="208"/>
      <c r="E64" s="212"/>
      <c r="F64" s="209">
        <f t="shared" si="0"/>
        <v>0</v>
      </c>
    </row>
    <row r="65" spans="1:6" ht="12">
      <c r="A65" s="206"/>
      <c r="B65" s="211" t="s">
        <v>750</v>
      </c>
      <c r="C65" s="212"/>
      <c r="D65" s="208"/>
      <c r="E65" s="212"/>
      <c r="F65" s="209">
        <f t="shared" si="0"/>
        <v>0</v>
      </c>
    </row>
    <row r="66" spans="1:6" ht="12">
      <c r="A66" s="206">
        <v>22</v>
      </c>
      <c r="B66" s="211" t="s">
        <v>751</v>
      </c>
      <c r="C66" s="212" t="s">
        <v>718</v>
      </c>
      <c r="D66" s="208">
        <v>2</v>
      </c>
      <c r="E66" s="212"/>
      <c r="F66" s="209">
        <f t="shared" si="0"/>
        <v>0</v>
      </c>
    </row>
    <row r="67" spans="1:6" ht="12">
      <c r="A67" s="206"/>
      <c r="B67" s="211"/>
      <c r="C67" s="212"/>
      <c r="D67" s="208"/>
      <c r="E67" s="212"/>
      <c r="F67" s="209">
        <f t="shared" si="0"/>
        <v>0</v>
      </c>
    </row>
    <row r="68" spans="1:6" ht="24">
      <c r="A68" s="206">
        <v>23</v>
      </c>
      <c r="B68" s="211" t="s">
        <v>752</v>
      </c>
      <c r="C68" s="212" t="s">
        <v>718</v>
      </c>
      <c r="D68" s="208">
        <v>1</v>
      </c>
      <c r="E68" s="212"/>
      <c r="F68" s="209">
        <f t="shared" si="0"/>
        <v>0</v>
      </c>
    </row>
    <row r="69" spans="1:6" ht="12">
      <c r="A69" s="206"/>
      <c r="B69" s="211"/>
      <c r="C69" s="212"/>
      <c r="D69" s="208"/>
      <c r="E69" s="212"/>
      <c r="F69" s="209">
        <f t="shared" si="0"/>
        <v>0</v>
      </c>
    </row>
    <row r="70" spans="1:6" ht="12">
      <c r="A70" s="206">
        <v>24</v>
      </c>
      <c r="B70" s="211" t="s">
        <v>753</v>
      </c>
      <c r="C70" s="212" t="s">
        <v>718</v>
      </c>
      <c r="D70" s="208">
        <v>1</v>
      </c>
      <c r="E70" s="212"/>
      <c r="F70" s="209">
        <f t="shared" si="0"/>
        <v>0</v>
      </c>
    </row>
    <row r="71" spans="1:6" ht="12">
      <c r="A71" s="206"/>
      <c r="B71" s="207"/>
      <c r="C71" s="208"/>
      <c r="D71" s="208"/>
      <c r="E71" s="210"/>
      <c r="F71" s="209">
        <f t="shared" si="0"/>
        <v>0</v>
      </c>
    </row>
    <row r="72" spans="1:6" ht="12">
      <c r="A72" s="206">
        <v>25</v>
      </c>
      <c r="B72" s="211" t="s">
        <v>754</v>
      </c>
      <c r="C72" s="212" t="s">
        <v>718</v>
      </c>
      <c r="D72" s="208">
        <v>4</v>
      </c>
      <c r="E72" s="212"/>
      <c r="F72" s="209">
        <f t="shared" si="0"/>
        <v>0</v>
      </c>
    </row>
    <row r="73" spans="1:6" ht="12">
      <c r="A73" s="206"/>
      <c r="B73" s="211"/>
      <c r="C73" s="212"/>
      <c r="D73" s="208"/>
      <c r="E73" s="212"/>
      <c r="F73" s="209">
        <f t="shared" si="0"/>
        <v>0</v>
      </c>
    </row>
    <row r="74" spans="1:6" ht="12">
      <c r="A74" s="206">
        <v>26</v>
      </c>
      <c r="B74" s="207" t="s">
        <v>755</v>
      </c>
      <c r="C74" s="208" t="s">
        <v>718</v>
      </c>
      <c r="D74" s="208">
        <v>4</v>
      </c>
      <c r="E74" s="210"/>
      <c r="F74" s="209">
        <f t="shared" si="0"/>
        <v>0</v>
      </c>
    </row>
    <row r="75" spans="1:6" ht="12">
      <c r="A75" s="206"/>
      <c r="B75" s="211"/>
      <c r="C75" s="212"/>
      <c r="D75" s="208"/>
      <c r="E75" s="212"/>
      <c r="F75" s="209">
        <f t="shared" si="0"/>
        <v>0</v>
      </c>
    </row>
    <row r="76" spans="1:6" ht="12">
      <c r="A76" s="206"/>
      <c r="B76" s="216" t="s">
        <v>756</v>
      </c>
      <c r="C76" s="212"/>
      <c r="D76" s="208"/>
      <c r="E76" s="212"/>
      <c r="F76" s="209">
        <f t="shared" si="0"/>
        <v>0</v>
      </c>
    </row>
    <row r="77" spans="1:6" ht="12">
      <c r="A77" s="206"/>
      <c r="B77" s="216"/>
      <c r="C77" s="212"/>
      <c r="D77" s="208"/>
      <c r="E77" s="212"/>
      <c r="F77" s="209">
        <f t="shared" si="0"/>
        <v>0</v>
      </c>
    </row>
    <row r="78" spans="1:6" ht="12.75" customHeight="1">
      <c r="A78" s="206">
        <v>27</v>
      </c>
      <c r="B78" s="211" t="s">
        <v>757</v>
      </c>
      <c r="C78" s="212" t="s">
        <v>718</v>
      </c>
      <c r="D78" s="208">
        <v>1</v>
      </c>
      <c r="E78" s="212"/>
      <c r="F78" s="209">
        <f t="shared" si="0"/>
        <v>0</v>
      </c>
    </row>
    <row r="79" spans="1:6" ht="12">
      <c r="A79" s="206"/>
      <c r="B79" s="216"/>
      <c r="C79" s="212"/>
      <c r="D79" s="208"/>
      <c r="E79" s="212"/>
      <c r="F79" s="209">
        <f t="shared" si="0"/>
        <v>0</v>
      </c>
    </row>
    <row r="80" spans="1:6" ht="12">
      <c r="A80" s="206"/>
      <c r="B80" s="211" t="s">
        <v>738</v>
      </c>
      <c r="C80" s="212"/>
      <c r="D80" s="208"/>
      <c r="E80" s="212"/>
      <c r="F80" s="209">
        <f t="shared" si="0"/>
        <v>0</v>
      </c>
    </row>
    <row r="81" spans="1:6" ht="12">
      <c r="A81" s="206">
        <v>28</v>
      </c>
      <c r="B81" s="211" t="s">
        <v>758</v>
      </c>
      <c r="C81" s="212" t="s">
        <v>718</v>
      </c>
      <c r="D81" s="208">
        <v>2</v>
      </c>
      <c r="E81" s="212"/>
      <c r="F81" s="209">
        <f t="shared" si="0"/>
        <v>0</v>
      </c>
    </row>
    <row r="82" spans="1:6" ht="12">
      <c r="A82" s="206"/>
      <c r="B82" s="211"/>
      <c r="C82" s="212"/>
      <c r="D82" s="208"/>
      <c r="E82" s="212"/>
      <c r="F82" s="209">
        <f t="shared" si="0"/>
        <v>0</v>
      </c>
    </row>
    <row r="83" spans="1:6" ht="12">
      <c r="A83" s="206"/>
      <c r="B83" s="211" t="s">
        <v>759</v>
      </c>
      <c r="C83" s="212"/>
      <c r="D83" s="208"/>
      <c r="E83" s="212"/>
      <c r="F83" s="209">
        <f t="shared" si="0"/>
        <v>0</v>
      </c>
    </row>
    <row r="84" spans="1:6" ht="12">
      <c r="A84" s="206">
        <v>29</v>
      </c>
      <c r="B84" s="211" t="s">
        <v>760</v>
      </c>
      <c r="C84" s="212" t="s">
        <v>718</v>
      </c>
      <c r="D84" s="208">
        <v>2</v>
      </c>
      <c r="E84" s="212"/>
      <c r="F84" s="209">
        <f t="shared" si="0"/>
        <v>0</v>
      </c>
    </row>
    <row r="85" spans="1:6" ht="12">
      <c r="A85" s="206"/>
      <c r="B85" s="211"/>
      <c r="C85" s="212"/>
      <c r="D85" s="208"/>
      <c r="E85" s="212"/>
      <c r="F85" s="209">
        <f t="shared" si="0"/>
        <v>0</v>
      </c>
    </row>
    <row r="86" spans="1:6" ht="12">
      <c r="A86" s="206"/>
      <c r="B86" s="211" t="s">
        <v>741</v>
      </c>
      <c r="C86" s="212"/>
      <c r="D86" s="208"/>
      <c r="E86" s="212"/>
      <c r="F86" s="209">
        <f t="shared" si="0"/>
        <v>0</v>
      </c>
    </row>
    <row r="87" spans="1:6" ht="12">
      <c r="A87" s="206">
        <v>30</v>
      </c>
      <c r="B87" s="211" t="s">
        <v>761</v>
      </c>
      <c r="C87" s="212" t="s">
        <v>718</v>
      </c>
      <c r="D87" s="208">
        <v>1</v>
      </c>
      <c r="E87" s="212"/>
      <c r="F87" s="209">
        <f t="shared" si="0"/>
        <v>0</v>
      </c>
    </row>
    <row r="88" spans="1:6" ht="12">
      <c r="A88" s="206"/>
      <c r="B88" s="211"/>
      <c r="C88" s="212"/>
      <c r="D88" s="208"/>
      <c r="E88" s="212"/>
      <c r="F88" s="209">
        <f t="shared" si="0"/>
        <v>0</v>
      </c>
    </row>
    <row r="89" spans="1:6" ht="24">
      <c r="A89" s="206"/>
      <c r="B89" s="211" t="s">
        <v>762</v>
      </c>
      <c r="C89" s="212"/>
      <c r="D89" s="208"/>
      <c r="E89" s="212"/>
      <c r="F89" s="209">
        <f t="shared" si="0"/>
        <v>0</v>
      </c>
    </row>
    <row r="90" spans="1:6" ht="12">
      <c r="A90" s="206">
        <v>31</v>
      </c>
      <c r="B90" s="211" t="s">
        <v>761</v>
      </c>
      <c r="C90" s="212" t="s">
        <v>718</v>
      </c>
      <c r="D90" s="208">
        <v>2</v>
      </c>
      <c r="E90" s="212"/>
      <c r="F90" s="209">
        <f t="shared" si="0"/>
        <v>0</v>
      </c>
    </row>
    <row r="91" spans="1:6" ht="12">
      <c r="A91" s="206"/>
      <c r="B91" s="211"/>
      <c r="C91" s="212"/>
      <c r="D91" s="208"/>
      <c r="E91" s="212"/>
      <c r="F91" s="209">
        <f t="shared" si="0"/>
        <v>0</v>
      </c>
    </row>
    <row r="92" spans="1:6" ht="12">
      <c r="A92" s="206"/>
      <c r="B92" s="211" t="s">
        <v>763</v>
      </c>
      <c r="C92" s="212"/>
      <c r="D92" s="208"/>
      <c r="E92" s="212"/>
      <c r="F92" s="209">
        <f t="shared" si="0"/>
        <v>0</v>
      </c>
    </row>
    <row r="93" spans="1:6" ht="12">
      <c r="A93" s="206">
        <v>32</v>
      </c>
      <c r="B93" s="211" t="s">
        <v>764</v>
      </c>
      <c r="C93" s="212" t="s">
        <v>718</v>
      </c>
      <c r="D93" s="208">
        <v>2</v>
      </c>
      <c r="E93" s="212"/>
      <c r="F93" s="209">
        <f t="shared" si="0"/>
        <v>0</v>
      </c>
    </row>
    <row r="94" spans="1:6" ht="12">
      <c r="A94" s="206"/>
      <c r="B94" s="211"/>
      <c r="C94" s="212"/>
      <c r="D94" s="208"/>
      <c r="E94" s="212"/>
      <c r="F94" s="209">
        <f t="shared" si="0"/>
        <v>0</v>
      </c>
    </row>
    <row r="95" spans="1:6" ht="12">
      <c r="A95" s="206"/>
      <c r="B95" s="211" t="s">
        <v>765</v>
      </c>
      <c r="C95" s="212"/>
      <c r="D95" s="208"/>
      <c r="E95" s="212"/>
      <c r="F95" s="209">
        <f t="shared" si="0"/>
        <v>0</v>
      </c>
    </row>
    <row r="96" spans="1:6" ht="12">
      <c r="A96" s="206">
        <v>33</v>
      </c>
      <c r="B96" s="211" t="s">
        <v>766</v>
      </c>
      <c r="C96" s="212" t="s">
        <v>718</v>
      </c>
      <c r="D96" s="208">
        <v>2</v>
      </c>
      <c r="E96" s="212"/>
      <c r="F96" s="209">
        <f t="shared" si="0"/>
        <v>0</v>
      </c>
    </row>
    <row r="97" spans="1:6" ht="12">
      <c r="A97" s="206"/>
      <c r="B97" s="211"/>
      <c r="C97" s="212"/>
      <c r="D97" s="208"/>
      <c r="E97" s="212"/>
      <c r="F97" s="209">
        <f t="shared" si="0"/>
        <v>0</v>
      </c>
    </row>
    <row r="98" spans="1:6" ht="12">
      <c r="A98" s="206"/>
      <c r="B98" s="211" t="s">
        <v>767</v>
      </c>
      <c r="C98" s="212"/>
      <c r="D98" s="208"/>
      <c r="E98" s="212"/>
      <c r="F98" s="209">
        <f t="shared" si="0"/>
        <v>0</v>
      </c>
    </row>
    <row r="99" spans="1:6" ht="24">
      <c r="A99" s="206">
        <v>34</v>
      </c>
      <c r="B99" s="211" t="s">
        <v>768</v>
      </c>
      <c r="C99" s="212" t="s">
        <v>718</v>
      </c>
      <c r="D99" s="208">
        <v>1</v>
      </c>
      <c r="E99" s="212"/>
      <c r="F99" s="209">
        <f t="shared" si="0"/>
        <v>0</v>
      </c>
    </row>
    <row r="100" spans="1:6" ht="12">
      <c r="A100" s="206"/>
      <c r="B100" s="211"/>
      <c r="C100" s="212"/>
      <c r="D100" s="208"/>
      <c r="E100" s="212"/>
      <c r="F100" s="209">
        <f t="shared" si="0"/>
        <v>0</v>
      </c>
    </row>
    <row r="101" spans="1:6" ht="12">
      <c r="A101" s="206"/>
      <c r="B101" s="211" t="s">
        <v>769</v>
      </c>
      <c r="C101" s="212"/>
      <c r="D101" s="208"/>
      <c r="E101" s="212"/>
      <c r="F101" s="209">
        <f t="shared" si="0"/>
        <v>0</v>
      </c>
    </row>
    <row r="102" spans="1:6" ht="12">
      <c r="A102" s="206">
        <v>35</v>
      </c>
      <c r="B102" s="211" t="s">
        <v>770</v>
      </c>
      <c r="C102" s="212" t="s">
        <v>718</v>
      </c>
      <c r="D102" s="208">
        <v>1</v>
      </c>
      <c r="E102" s="212"/>
      <c r="F102" s="209">
        <f t="shared" si="0"/>
        <v>0</v>
      </c>
    </row>
    <row r="103" spans="1:6" ht="12">
      <c r="A103" s="206"/>
      <c r="B103" s="211"/>
      <c r="C103" s="212"/>
      <c r="D103" s="208"/>
      <c r="E103" s="212"/>
      <c r="F103" s="209">
        <f t="shared" si="0"/>
        <v>0</v>
      </c>
    </row>
    <row r="104" spans="1:6" ht="12">
      <c r="A104" s="206"/>
      <c r="B104" s="211" t="s">
        <v>771</v>
      </c>
      <c r="C104" s="212"/>
      <c r="D104" s="208"/>
      <c r="E104" s="212"/>
      <c r="F104" s="209">
        <f t="shared" si="0"/>
        <v>0</v>
      </c>
    </row>
    <row r="105" spans="1:6" ht="12">
      <c r="A105" s="206">
        <v>36</v>
      </c>
      <c r="B105" s="211" t="s">
        <v>772</v>
      </c>
      <c r="C105" s="212" t="s">
        <v>276</v>
      </c>
      <c r="D105" s="208">
        <v>10</v>
      </c>
      <c r="E105" s="212"/>
      <c r="F105" s="209">
        <f t="shared" si="0"/>
        <v>0</v>
      </c>
    </row>
    <row r="106" spans="1:6" ht="12">
      <c r="A106" s="206"/>
      <c r="B106" s="211"/>
      <c r="C106" s="212"/>
      <c r="D106" s="208"/>
      <c r="E106" s="212"/>
      <c r="F106" s="209">
        <f t="shared" si="0"/>
        <v>0</v>
      </c>
    </row>
    <row r="107" spans="1:6" ht="12">
      <c r="A107" s="206">
        <v>37</v>
      </c>
      <c r="B107" s="211" t="s">
        <v>773</v>
      </c>
      <c r="C107" s="212" t="s">
        <v>718</v>
      </c>
      <c r="D107" s="208">
        <v>1</v>
      </c>
      <c r="E107" s="212"/>
      <c r="F107" s="209">
        <f t="shared" si="0"/>
        <v>0</v>
      </c>
    </row>
    <row r="108" spans="1:6" ht="12">
      <c r="A108" s="206"/>
      <c r="B108" s="211"/>
      <c r="C108" s="212"/>
      <c r="D108" s="208"/>
      <c r="E108" s="212"/>
      <c r="F108" s="209">
        <f t="shared" si="0"/>
        <v>0</v>
      </c>
    </row>
    <row r="109" spans="1:6" ht="12">
      <c r="A109" s="206"/>
      <c r="B109" s="211"/>
      <c r="C109" s="212"/>
      <c r="D109" s="208"/>
      <c r="E109" s="212"/>
      <c r="F109" s="209">
        <f t="shared" si="0"/>
        <v>0</v>
      </c>
    </row>
    <row r="110" spans="1:6" ht="12">
      <c r="A110" s="206"/>
      <c r="B110" s="216" t="s">
        <v>774</v>
      </c>
      <c r="C110" s="212"/>
      <c r="D110" s="208"/>
      <c r="E110" s="212"/>
      <c r="F110" s="209">
        <f t="shared" si="0"/>
        <v>0</v>
      </c>
    </row>
    <row r="111" spans="1:6" ht="12">
      <c r="A111" s="206"/>
      <c r="B111" s="211"/>
      <c r="C111" s="212"/>
      <c r="D111" s="208"/>
      <c r="E111" s="212"/>
      <c r="F111" s="209">
        <f t="shared" si="0"/>
        <v>0</v>
      </c>
    </row>
    <row r="112" spans="1:6" ht="24">
      <c r="A112" s="206">
        <v>38</v>
      </c>
      <c r="B112" s="211" t="s">
        <v>775</v>
      </c>
      <c r="C112" s="212" t="s">
        <v>776</v>
      </c>
      <c r="D112" s="208">
        <v>144</v>
      </c>
      <c r="E112" s="212"/>
      <c r="F112" s="209">
        <f t="shared" si="0"/>
        <v>0</v>
      </c>
    </row>
    <row r="113" spans="1:6" ht="12">
      <c r="A113" s="206"/>
      <c r="B113" s="211"/>
      <c r="C113" s="212"/>
      <c r="D113" s="208"/>
      <c r="E113" s="212"/>
      <c r="F113" s="209">
        <f t="shared" si="0"/>
        <v>0</v>
      </c>
    </row>
    <row r="114" spans="1:6" ht="12">
      <c r="A114" s="206">
        <v>39</v>
      </c>
      <c r="B114" s="211" t="s">
        <v>777</v>
      </c>
      <c r="C114" s="212" t="s">
        <v>255</v>
      </c>
      <c r="D114" s="208">
        <v>1200</v>
      </c>
      <c r="E114" s="212"/>
      <c r="F114" s="209">
        <f t="shared" si="0"/>
        <v>0</v>
      </c>
    </row>
    <row r="115" spans="1:6" ht="12">
      <c r="A115" s="206"/>
      <c r="B115" s="211"/>
      <c r="C115" s="212"/>
      <c r="D115" s="208"/>
      <c r="E115" s="212"/>
      <c r="F115" s="209">
        <f t="shared" si="0"/>
        <v>0</v>
      </c>
    </row>
    <row r="116" spans="1:6" ht="12">
      <c r="A116" s="206">
        <v>40</v>
      </c>
      <c r="B116" s="211" t="s">
        <v>778</v>
      </c>
      <c r="C116" s="212" t="s">
        <v>420</v>
      </c>
      <c r="D116" s="208">
        <v>1</v>
      </c>
      <c r="E116" s="212"/>
      <c r="F116" s="209">
        <f t="shared" si="0"/>
        <v>0</v>
      </c>
    </row>
    <row r="117" spans="1:6" thickBot="1">
      <c r="A117" s="206">
        <v>41</v>
      </c>
      <c r="B117" s="211" t="s">
        <v>779</v>
      </c>
      <c r="C117" s="212" t="s">
        <v>780</v>
      </c>
      <c r="D117" s="208">
        <v>1</v>
      </c>
      <c r="E117" s="212"/>
      <c r="F117" s="209">
        <f t="shared" si="0"/>
        <v>0</v>
      </c>
    </row>
    <row r="118" spans="1:6" thickBot="1">
      <c r="A118" s="213"/>
      <c r="B118" s="408" t="s">
        <v>781</v>
      </c>
      <c r="C118" s="409"/>
      <c r="D118" s="409"/>
      <c r="E118" s="410"/>
      <c r="F118" s="214">
        <f>SUM(F30:F117)</f>
        <v>0</v>
      </c>
    </row>
    <row r="119" spans="1:6" thickBot="1">
      <c r="A119" s="206"/>
      <c r="B119" s="207"/>
      <c r="C119" s="208"/>
      <c r="D119" s="208"/>
      <c r="E119" s="210"/>
      <c r="F119" s="209">
        <f t="shared" si="0"/>
        <v>0</v>
      </c>
    </row>
    <row r="120" spans="1:6" ht="12" customHeight="1" thickBot="1">
      <c r="A120" s="213"/>
      <c r="B120" s="387" t="s">
        <v>782</v>
      </c>
      <c r="C120" s="388"/>
      <c r="D120" s="388"/>
      <c r="E120" s="389"/>
      <c r="F120" s="214">
        <f>+F118+F28</f>
        <v>0</v>
      </c>
    </row>
    <row r="121" spans="1:6" ht="12" customHeight="1"/>
    <row r="122" spans="1:6" ht="12" customHeight="1"/>
    <row r="123" spans="1:6" ht="12" customHeight="1"/>
    <row r="124" spans="1:6" ht="12" customHeight="1"/>
    <row r="125" spans="1:6" ht="12" customHeight="1"/>
    <row r="126" spans="1:6" ht="12" customHeight="1"/>
    <row r="127" spans="1:6" ht="12" customHeight="1"/>
    <row r="128" spans="1:6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7">
    <mergeCell ref="B120:E120"/>
    <mergeCell ref="A1:A3"/>
    <mergeCell ref="C1:D1"/>
    <mergeCell ref="E1:F3"/>
    <mergeCell ref="B2:D3"/>
    <mergeCell ref="B28:E28"/>
    <mergeCell ref="B118:E118"/>
  </mergeCells>
  <printOptions gridLines="1"/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DCBF8-2401-4143-BAF5-05FAF2274BF1}">
  <dimension ref="A1:F212"/>
  <sheetViews>
    <sheetView workbookViewId="0">
      <selection activeCell="E12" sqref="E12"/>
    </sheetView>
  </sheetViews>
  <sheetFormatPr defaultRowHeight="12.75"/>
  <cols>
    <col min="1" max="1" width="7.83203125" style="217" customWidth="1"/>
    <col min="2" max="2" width="83.6640625" style="218" customWidth="1"/>
    <col min="3" max="3" width="8.1640625" style="217" customWidth="1"/>
    <col min="4" max="4" width="10.1640625" style="217" customWidth="1"/>
    <col min="5" max="6" width="12.5" style="217" customWidth="1"/>
    <col min="7" max="256" width="9.33203125" style="191"/>
    <col min="257" max="257" width="7.83203125" style="191" customWidth="1"/>
    <col min="258" max="258" width="83.6640625" style="191" customWidth="1"/>
    <col min="259" max="259" width="8.1640625" style="191" customWidth="1"/>
    <col min="260" max="260" width="10.1640625" style="191" customWidth="1"/>
    <col min="261" max="262" width="12.5" style="191" customWidth="1"/>
    <col min="263" max="512" width="9.33203125" style="191"/>
    <col min="513" max="513" width="7.83203125" style="191" customWidth="1"/>
    <col min="514" max="514" width="83.6640625" style="191" customWidth="1"/>
    <col min="515" max="515" width="8.1640625" style="191" customWidth="1"/>
    <col min="516" max="516" width="10.1640625" style="191" customWidth="1"/>
    <col min="517" max="518" width="12.5" style="191" customWidth="1"/>
    <col min="519" max="768" width="9.33203125" style="191"/>
    <col min="769" max="769" width="7.83203125" style="191" customWidth="1"/>
    <col min="770" max="770" width="83.6640625" style="191" customWidth="1"/>
    <col min="771" max="771" width="8.1640625" style="191" customWidth="1"/>
    <col min="772" max="772" width="10.1640625" style="191" customWidth="1"/>
    <col min="773" max="774" width="12.5" style="191" customWidth="1"/>
    <col min="775" max="1024" width="9.33203125" style="191"/>
    <col min="1025" max="1025" width="7.83203125" style="191" customWidth="1"/>
    <col min="1026" max="1026" width="83.6640625" style="191" customWidth="1"/>
    <col min="1027" max="1027" width="8.1640625" style="191" customWidth="1"/>
    <col min="1028" max="1028" width="10.1640625" style="191" customWidth="1"/>
    <col min="1029" max="1030" width="12.5" style="191" customWidth="1"/>
    <col min="1031" max="1280" width="9.33203125" style="191"/>
    <col min="1281" max="1281" width="7.83203125" style="191" customWidth="1"/>
    <col min="1282" max="1282" width="83.6640625" style="191" customWidth="1"/>
    <col min="1283" max="1283" width="8.1640625" style="191" customWidth="1"/>
    <col min="1284" max="1284" width="10.1640625" style="191" customWidth="1"/>
    <col min="1285" max="1286" width="12.5" style="191" customWidth="1"/>
    <col min="1287" max="1536" width="9.33203125" style="191"/>
    <col min="1537" max="1537" width="7.83203125" style="191" customWidth="1"/>
    <col min="1538" max="1538" width="83.6640625" style="191" customWidth="1"/>
    <col min="1539" max="1539" width="8.1640625" style="191" customWidth="1"/>
    <col min="1540" max="1540" width="10.1640625" style="191" customWidth="1"/>
    <col min="1541" max="1542" width="12.5" style="191" customWidth="1"/>
    <col min="1543" max="1792" width="9.33203125" style="191"/>
    <col min="1793" max="1793" width="7.83203125" style="191" customWidth="1"/>
    <col min="1794" max="1794" width="83.6640625" style="191" customWidth="1"/>
    <col min="1795" max="1795" width="8.1640625" style="191" customWidth="1"/>
    <col min="1796" max="1796" width="10.1640625" style="191" customWidth="1"/>
    <col min="1797" max="1798" width="12.5" style="191" customWidth="1"/>
    <col min="1799" max="2048" width="9.33203125" style="191"/>
    <col min="2049" max="2049" width="7.83203125" style="191" customWidth="1"/>
    <col min="2050" max="2050" width="83.6640625" style="191" customWidth="1"/>
    <col min="2051" max="2051" width="8.1640625" style="191" customWidth="1"/>
    <col min="2052" max="2052" width="10.1640625" style="191" customWidth="1"/>
    <col min="2053" max="2054" width="12.5" style="191" customWidth="1"/>
    <col min="2055" max="2304" width="9.33203125" style="191"/>
    <col min="2305" max="2305" width="7.83203125" style="191" customWidth="1"/>
    <col min="2306" max="2306" width="83.6640625" style="191" customWidth="1"/>
    <col min="2307" max="2307" width="8.1640625" style="191" customWidth="1"/>
    <col min="2308" max="2308" width="10.1640625" style="191" customWidth="1"/>
    <col min="2309" max="2310" width="12.5" style="191" customWidth="1"/>
    <col min="2311" max="2560" width="9.33203125" style="191"/>
    <col min="2561" max="2561" width="7.83203125" style="191" customWidth="1"/>
    <col min="2562" max="2562" width="83.6640625" style="191" customWidth="1"/>
    <col min="2563" max="2563" width="8.1640625" style="191" customWidth="1"/>
    <col min="2564" max="2564" width="10.1640625" style="191" customWidth="1"/>
    <col min="2565" max="2566" width="12.5" style="191" customWidth="1"/>
    <col min="2567" max="2816" width="9.33203125" style="191"/>
    <col min="2817" max="2817" width="7.83203125" style="191" customWidth="1"/>
    <col min="2818" max="2818" width="83.6640625" style="191" customWidth="1"/>
    <col min="2819" max="2819" width="8.1640625" style="191" customWidth="1"/>
    <col min="2820" max="2820" width="10.1640625" style="191" customWidth="1"/>
    <col min="2821" max="2822" width="12.5" style="191" customWidth="1"/>
    <col min="2823" max="3072" width="9.33203125" style="191"/>
    <col min="3073" max="3073" width="7.83203125" style="191" customWidth="1"/>
    <col min="3074" max="3074" width="83.6640625" style="191" customWidth="1"/>
    <col min="3075" max="3075" width="8.1640625" style="191" customWidth="1"/>
    <col min="3076" max="3076" width="10.1640625" style="191" customWidth="1"/>
    <col min="3077" max="3078" width="12.5" style="191" customWidth="1"/>
    <col min="3079" max="3328" width="9.33203125" style="191"/>
    <col min="3329" max="3329" width="7.83203125" style="191" customWidth="1"/>
    <col min="3330" max="3330" width="83.6640625" style="191" customWidth="1"/>
    <col min="3331" max="3331" width="8.1640625" style="191" customWidth="1"/>
    <col min="3332" max="3332" width="10.1640625" style="191" customWidth="1"/>
    <col min="3333" max="3334" width="12.5" style="191" customWidth="1"/>
    <col min="3335" max="3584" width="9.33203125" style="191"/>
    <col min="3585" max="3585" width="7.83203125" style="191" customWidth="1"/>
    <col min="3586" max="3586" width="83.6640625" style="191" customWidth="1"/>
    <col min="3587" max="3587" width="8.1640625" style="191" customWidth="1"/>
    <col min="3588" max="3588" width="10.1640625" style="191" customWidth="1"/>
    <col min="3589" max="3590" width="12.5" style="191" customWidth="1"/>
    <col min="3591" max="3840" width="9.33203125" style="191"/>
    <col min="3841" max="3841" width="7.83203125" style="191" customWidth="1"/>
    <col min="3842" max="3842" width="83.6640625" style="191" customWidth="1"/>
    <col min="3843" max="3843" width="8.1640625" style="191" customWidth="1"/>
    <col min="3844" max="3844" width="10.1640625" style="191" customWidth="1"/>
    <col min="3845" max="3846" width="12.5" style="191" customWidth="1"/>
    <col min="3847" max="4096" width="9.33203125" style="191"/>
    <col min="4097" max="4097" width="7.83203125" style="191" customWidth="1"/>
    <col min="4098" max="4098" width="83.6640625" style="191" customWidth="1"/>
    <col min="4099" max="4099" width="8.1640625" style="191" customWidth="1"/>
    <col min="4100" max="4100" width="10.1640625" style="191" customWidth="1"/>
    <col min="4101" max="4102" width="12.5" style="191" customWidth="1"/>
    <col min="4103" max="4352" width="9.33203125" style="191"/>
    <col min="4353" max="4353" width="7.83203125" style="191" customWidth="1"/>
    <col min="4354" max="4354" width="83.6640625" style="191" customWidth="1"/>
    <col min="4355" max="4355" width="8.1640625" style="191" customWidth="1"/>
    <col min="4356" max="4356" width="10.1640625" style="191" customWidth="1"/>
    <col min="4357" max="4358" width="12.5" style="191" customWidth="1"/>
    <col min="4359" max="4608" width="9.33203125" style="191"/>
    <col min="4609" max="4609" width="7.83203125" style="191" customWidth="1"/>
    <col min="4610" max="4610" width="83.6640625" style="191" customWidth="1"/>
    <col min="4611" max="4611" width="8.1640625" style="191" customWidth="1"/>
    <col min="4612" max="4612" width="10.1640625" style="191" customWidth="1"/>
    <col min="4613" max="4614" width="12.5" style="191" customWidth="1"/>
    <col min="4615" max="4864" width="9.33203125" style="191"/>
    <col min="4865" max="4865" width="7.83203125" style="191" customWidth="1"/>
    <col min="4866" max="4866" width="83.6640625" style="191" customWidth="1"/>
    <col min="4867" max="4867" width="8.1640625" style="191" customWidth="1"/>
    <col min="4868" max="4868" width="10.1640625" style="191" customWidth="1"/>
    <col min="4869" max="4870" width="12.5" style="191" customWidth="1"/>
    <col min="4871" max="5120" width="9.33203125" style="191"/>
    <col min="5121" max="5121" width="7.83203125" style="191" customWidth="1"/>
    <col min="5122" max="5122" width="83.6640625" style="191" customWidth="1"/>
    <col min="5123" max="5123" width="8.1640625" style="191" customWidth="1"/>
    <col min="5124" max="5124" width="10.1640625" style="191" customWidth="1"/>
    <col min="5125" max="5126" width="12.5" style="191" customWidth="1"/>
    <col min="5127" max="5376" width="9.33203125" style="191"/>
    <col min="5377" max="5377" width="7.83203125" style="191" customWidth="1"/>
    <col min="5378" max="5378" width="83.6640625" style="191" customWidth="1"/>
    <col min="5379" max="5379" width="8.1640625" style="191" customWidth="1"/>
    <col min="5380" max="5380" width="10.1640625" style="191" customWidth="1"/>
    <col min="5381" max="5382" width="12.5" style="191" customWidth="1"/>
    <col min="5383" max="5632" width="9.33203125" style="191"/>
    <col min="5633" max="5633" width="7.83203125" style="191" customWidth="1"/>
    <col min="5634" max="5634" width="83.6640625" style="191" customWidth="1"/>
    <col min="5635" max="5635" width="8.1640625" style="191" customWidth="1"/>
    <col min="5636" max="5636" width="10.1640625" style="191" customWidth="1"/>
    <col min="5637" max="5638" width="12.5" style="191" customWidth="1"/>
    <col min="5639" max="5888" width="9.33203125" style="191"/>
    <col min="5889" max="5889" width="7.83203125" style="191" customWidth="1"/>
    <col min="5890" max="5890" width="83.6640625" style="191" customWidth="1"/>
    <col min="5891" max="5891" width="8.1640625" style="191" customWidth="1"/>
    <col min="5892" max="5892" width="10.1640625" style="191" customWidth="1"/>
    <col min="5893" max="5894" width="12.5" style="191" customWidth="1"/>
    <col min="5895" max="6144" width="9.33203125" style="191"/>
    <col min="6145" max="6145" width="7.83203125" style="191" customWidth="1"/>
    <col min="6146" max="6146" width="83.6640625" style="191" customWidth="1"/>
    <col min="6147" max="6147" width="8.1640625" style="191" customWidth="1"/>
    <col min="6148" max="6148" width="10.1640625" style="191" customWidth="1"/>
    <col min="6149" max="6150" width="12.5" style="191" customWidth="1"/>
    <col min="6151" max="6400" width="9.33203125" style="191"/>
    <col min="6401" max="6401" width="7.83203125" style="191" customWidth="1"/>
    <col min="6402" max="6402" width="83.6640625" style="191" customWidth="1"/>
    <col min="6403" max="6403" width="8.1640625" style="191" customWidth="1"/>
    <col min="6404" max="6404" width="10.1640625" style="191" customWidth="1"/>
    <col min="6405" max="6406" width="12.5" style="191" customWidth="1"/>
    <col min="6407" max="6656" width="9.33203125" style="191"/>
    <col min="6657" max="6657" width="7.83203125" style="191" customWidth="1"/>
    <col min="6658" max="6658" width="83.6640625" style="191" customWidth="1"/>
    <col min="6659" max="6659" width="8.1640625" style="191" customWidth="1"/>
    <col min="6660" max="6660" width="10.1640625" style="191" customWidth="1"/>
    <col min="6661" max="6662" width="12.5" style="191" customWidth="1"/>
    <col min="6663" max="6912" width="9.33203125" style="191"/>
    <col min="6913" max="6913" width="7.83203125" style="191" customWidth="1"/>
    <col min="6914" max="6914" width="83.6640625" style="191" customWidth="1"/>
    <col min="6915" max="6915" width="8.1640625" style="191" customWidth="1"/>
    <col min="6916" max="6916" width="10.1640625" style="191" customWidth="1"/>
    <col min="6917" max="6918" width="12.5" style="191" customWidth="1"/>
    <col min="6919" max="7168" width="9.33203125" style="191"/>
    <col min="7169" max="7169" width="7.83203125" style="191" customWidth="1"/>
    <col min="7170" max="7170" width="83.6640625" style="191" customWidth="1"/>
    <col min="7171" max="7171" width="8.1640625" style="191" customWidth="1"/>
    <col min="7172" max="7172" width="10.1640625" style="191" customWidth="1"/>
    <col min="7173" max="7174" width="12.5" style="191" customWidth="1"/>
    <col min="7175" max="7424" width="9.33203125" style="191"/>
    <col min="7425" max="7425" width="7.83203125" style="191" customWidth="1"/>
    <col min="7426" max="7426" width="83.6640625" style="191" customWidth="1"/>
    <col min="7427" max="7427" width="8.1640625" style="191" customWidth="1"/>
    <col min="7428" max="7428" width="10.1640625" style="191" customWidth="1"/>
    <col min="7429" max="7430" width="12.5" style="191" customWidth="1"/>
    <col min="7431" max="7680" width="9.33203125" style="191"/>
    <col min="7681" max="7681" width="7.83203125" style="191" customWidth="1"/>
    <col min="7682" max="7682" width="83.6640625" style="191" customWidth="1"/>
    <col min="7683" max="7683" width="8.1640625" style="191" customWidth="1"/>
    <col min="7684" max="7684" width="10.1640625" style="191" customWidth="1"/>
    <col min="7685" max="7686" width="12.5" style="191" customWidth="1"/>
    <col min="7687" max="7936" width="9.33203125" style="191"/>
    <col min="7937" max="7937" width="7.83203125" style="191" customWidth="1"/>
    <col min="7938" max="7938" width="83.6640625" style="191" customWidth="1"/>
    <col min="7939" max="7939" width="8.1640625" style="191" customWidth="1"/>
    <col min="7940" max="7940" width="10.1640625" style="191" customWidth="1"/>
    <col min="7941" max="7942" width="12.5" style="191" customWidth="1"/>
    <col min="7943" max="8192" width="9.33203125" style="191"/>
    <col min="8193" max="8193" width="7.83203125" style="191" customWidth="1"/>
    <col min="8194" max="8194" width="83.6640625" style="191" customWidth="1"/>
    <col min="8195" max="8195" width="8.1640625" style="191" customWidth="1"/>
    <col min="8196" max="8196" width="10.1640625" style="191" customWidth="1"/>
    <col min="8197" max="8198" width="12.5" style="191" customWidth="1"/>
    <col min="8199" max="8448" width="9.33203125" style="191"/>
    <col min="8449" max="8449" width="7.83203125" style="191" customWidth="1"/>
    <col min="8450" max="8450" width="83.6640625" style="191" customWidth="1"/>
    <col min="8451" max="8451" width="8.1640625" style="191" customWidth="1"/>
    <col min="8452" max="8452" width="10.1640625" style="191" customWidth="1"/>
    <col min="8453" max="8454" width="12.5" style="191" customWidth="1"/>
    <col min="8455" max="8704" width="9.33203125" style="191"/>
    <col min="8705" max="8705" width="7.83203125" style="191" customWidth="1"/>
    <col min="8706" max="8706" width="83.6640625" style="191" customWidth="1"/>
    <col min="8707" max="8707" width="8.1640625" style="191" customWidth="1"/>
    <col min="8708" max="8708" width="10.1640625" style="191" customWidth="1"/>
    <col min="8709" max="8710" width="12.5" style="191" customWidth="1"/>
    <col min="8711" max="8960" width="9.33203125" style="191"/>
    <col min="8961" max="8961" width="7.83203125" style="191" customWidth="1"/>
    <col min="8962" max="8962" width="83.6640625" style="191" customWidth="1"/>
    <col min="8963" max="8963" width="8.1640625" style="191" customWidth="1"/>
    <col min="8964" max="8964" width="10.1640625" style="191" customWidth="1"/>
    <col min="8965" max="8966" width="12.5" style="191" customWidth="1"/>
    <col min="8967" max="9216" width="9.33203125" style="191"/>
    <col min="9217" max="9217" width="7.83203125" style="191" customWidth="1"/>
    <col min="9218" max="9218" width="83.6640625" style="191" customWidth="1"/>
    <col min="9219" max="9219" width="8.1640625" style="191" customWidth="1"/>
    <col min="9220" max="9220" width="10.1640625" style="191" customWidth="1"/>
    <col min="9221" max="9222" width="12.5" style="191" customWidth="1"/>
    <col min="9223" max="9472" width="9.33203125" style="191"/>
    <col min="9473" max="9473" width="7.83203125" style="191" customWidth="1"/>
    <col min="9474" max="9474" width="83.6640625" style="191" customWidth="1"/>
    <col min="9475" max="9475" width="8.1640625" style="191" customWidth="1"/>
    <col min="9476" max="9476" width="10.1640625" style="191" customWidth="1"/>
    <col min="9477" max="9478" width="12.5" style="191" customWidth="1"/>
    <col min="9479" max="9728" width="9.33203125" style="191"/>
    <col min="9729" max="9729" width="7.83203125" style="191" customWidth="1"/>
    <col min="9730" max="9730" width="83.6640625" style="191" customWidth="1"/>
    <col min="9731" max="9731" width="8.1640625" style="191" customWidth="1"/>
    <col min="9732" max="9732" width="10.1640625" style="191" customWidth="1"/>
    <col min="9733" max="9734" width="12.5" style="191" customWidth="1"/>
    <col min="9735" max="9984" width="9.33203125" style="191"/>
    <col min="9985" max="9985" width="7.83203125" style="191" customWidth="1"/>
    <col min="9986" max="9986" width="83.6640625" style="191" customWidth="1"/>
    <col min="9987" max="9987" width="8.1640625" style="191" customWidth="1"/>
    <col min="9988" max="9988" width="10.1640625" style="191" customWidth="1"/>
    <col min="9989" max="9990" width="12.5" style="191" customWidth="1"/>
    <col min="9991" max="10240" width="9.33203125" style="191"/>
    <col min="10241" max="10241" width="7.83203125" style="191" customWidth="1"/>
    <col min="10242" max="10242" width="83.6640625" style="191" customWidth="1"/>
    <col min="10243" max="10243" width="8.1640625" style="191" customWidth="1"/>
    <col min="10244" max="10244" width="10.1640625" style="191" customWidth="1"/>
    <col min="10245" max="10246" width="12.5" style="191" customWidth="1"/>
    <col min="10247" max="10496" width="9.33203125" style="191"/>
    <col min="10497" max="10497" width="7.83203125" style="191" customWidth="1"/>
    <col min="10498" max="10498" width="83.6640625" style="191" customWidth="1"/>
    <col min="10499" max="10499" width="8.1640625" style="191" customWidth="1"/>
    <col min="10500" max="10500" width="10.1640625" style="191" customWidth="1"/>
    <col min="10501" max="10502" width="12.5" style="191" customWidth="1"/>
    <col min="10503" max="10752" width="9.33203125" style="191"/>
    <col min="10753" max="10753" width="7.83203125" style="191" customWidth="1"/>
    <col min="10754" max="10754" width="83.6640625" style="191" customWidth="1"/>
    <col min="10755" max="10755" width="8.1640625" style="191" customWidth="1"/>
    <col min="10756" max="10756" width="10.1640625" style="191" customWidth="1"/>
    <col min="10757" max="10758" width="12.5" style="191" customWidth="1"/>
    <col min="10759" max="11008" width="9.33203125" style="191"/>
    <col min="11009" max="11009" width="7.83203125" style="191" customWidth="1"/>
    <col min="11010" max="11010" width="83.6640625" style="191" customWidth="1"/>
    <col min="11011" max="11011" width="8.1640625" style="191" customWidth="1"/>
    <col min="11012" max="11012" width="10.1640625" style="191" customWidth="1"/>
    <col min="11013" max="11014" width="12.5" style="191" customWidth="1"/>
    <col min="11015" max="11264" width="9.33203125" style="191"/>
    <col min="11265" max="11265" width="7.83203125" style="191" customWidth="1"/>
    <col min="11266" max="11266" width="83.6640625" style="191" customWidth="1"/>
    <col min="11267" max="11267" width="8.1640625" style="191" customWidth="1"/>
    <col min="11268" max="11268" width="10.1640625" style="191" customWidth="1"/>
    <col min="11269" max="11270" width="12.5" style="191" customWidth="1"/>
    <col min="11271" max="11520" width="9.33203125" style="191"/>
    <col min="11521" max="11521" width="7.83203125" style="191" customWidth="1"/>
    <col min="11522" max="11522" width="83.6640625" style="191" customWidth="1"/>
    <col min="11523" max="11523" width="8.1640625" style="191" customWidth="1"/>
    <col min="11524" max="11524" width="10.1640625" style="191" customWidth="1"/>
    <col min="11525" max="11526" width="12.5" style="191" customWidth="1"/>
    <col min="11527" max="11776" width="9.33203125" style="191"/>
    <col min="11777" max="11777" width="7.83203125" style="191" customWidth="1"/>
    <col min="11778" max="11778" width="83.6640625" style="191" customWidth="1"/>
    <col min="11779" max="11779" width="8.1640625" style="191" customWidth="1"/>
    <col min="11780" max="11780" width="10.1640625" style="191" customWidth="1"/>
    <col min="11781" max="11782" width="12.5" style="191" customWidth="1"/>
    <col min="11783" max="12032" width="9.33203125" style="191"/>
    <col min="12033" max="12033" width="7.83203125" style="191" customWidth="1"/>
    <col min="12034" max="12034" width="83.6640625" style="191" customWidth="1"/>
    <col min="12035" max="12035" width="8.1640625" style="191" customWidth="1"/>
    <col min="12036" max="12036" width="10.1640625" style="191" customWidth="1"/>
    <col min="12037" max="12038" width="12.5" style="191" customWidth="1"/>
    <col min="12039" max="12288" width="9.33203125" style="191"/>
    <col min="12289" max="12289" width="7.83203125" style="191" customWidth="1"/>
    <col min="12290" max="12290" width="83.6640625" style="191" customWidth="1"/>
    <col min="12291" max="12291" width="8.1640625" style="191" customWidth="1"/>
    <col min="12292" max="12292" width="10.1640625" style="191" customWidth="1"/>
    <col min="12293" max="12294" width="12.5" style="191" customWidth="1"/>
    <col min="12295" max="12544" width="9.33203125" style="191"/>
    <col min="12545" max="12545" width="7.83203125" style="191" customWidth="1"/>
    <col min="12546" max="12546" width="83.6640625" style="191" customWidth="1"/>
    <col min="12547" max="12547" width="8.1640625" style="191" customWidth="1"/>
    <col min="12548" max="12548" width="10.1640625" style="191" customWidth="1"/>
    <col min="12549" max="12550" width="12.5" style="191" customWidth="1"/>
    <col min="12551" max="12800" width="9.33203125" style="191"/>
    <col min="12801" max="12801" width="7.83203125" style="191" customWidth="1"/>
    <col min="12802" max="12802" width="83.6640625" style="191" customWidth="1"/>
    <col min="12803" max="12803" width="8.1640625" style="191" customWidth="1"/>
    <col min="12804" max="12804" width="10.1640625" style="191" customWidth="1"/>
    <col min="12805" max="12806" width="12.5" style="191" customWidth="1"/>
    <col min="12807" max="13056" width="9.33203125" style="191"/>
    <col min="13057" max="13057" width="7.83203125" style="191" customWidth="1"/>
    <col min="13058" max="13058" width="83.6640625" style="191" customWidth="1"/>
    <col min="13059" max="13059" width="8.1640625" style="191" customWidth="1"/>
    <col min="13060" max="13060" width="10.1640625" style="191" customWidth="1"/>
    <col min="13061" max="13062" width="12.5" style="191" customWidth="1"/>
    <col min="13063" max="13312" width="9.33203125" style="191"/>
    <col min="13313" max="13313" width="7.83203125" style="191" customWidth="1"/>
    <col min="13314" max="13314" width="83.6640625" style="191" customWidth="1"/>
    <col min="13315" max="13315" width="8.1640625" style="191" customWidth="1"/>
    <col min="13316" max="13316" width="10.1640625" style="191" customWidth="1"/>
    <col min="13317" max="13318" width="12.5" style="191" customWidth="1"/>
    <col min="13319" max="13568" width="9.33203125" style="191"/>
    <col min="13569" max="13569" width="7.83203125" style="191" customWidth="1"/>
    <col min="13570" max="13570" width="83.6640625" style="191" customWidth="1"/>
    <col min="13571" max="13571" width="8.1640625" style="191" customWidth="1"/>
    <col min="13572" max="13572" width="10.1640625" style="191" customWidth="1"/>
    <col min="13573" max="13574" width="12.5" style="191" customWidth="1"/>
    <col min="13575" max="13824" width="9.33203125" style="191"/>
    <col min="13825" max="13825" width="7.83203125" style="191" customWidth="1"/>
    <col min="13826" max="13826" width="83.6640625" style="191" customWidth="1"/>
    <col min="13827" max="13827" width="8.1640625" style="191" customWidth="1"/>
    <col min="13828" max="13828" width="10.1640625" style="191" customWidth="1"/>
    <col min="13829" max="13830" width="12.5" style="191" customWidth="1"/>
    <col min="13831" max="14080" width="9.33203125" style="191"/>
    <col min="14081" max="14081" width="7.83203125" style="191" customWidth="1"/>
    <col min="14082" max="14082" width="83.6640625" style="191" customWidth="1"/>
    <col min="14083" max="14083" width="8.1640625" style="191" customWidth="1"/>
    <col min="14084" max="14084" width="10.1640625" style="191" customWidth="1"/>
    <col min="14085" max="14086" width="12.5" style="191" customWidth="1"/>
    <col min="14087" max="14336" width="9.33203125" style="191"/>
    <col min="14337" max="14337" width="7.83203125" style="191" customWidth="1"/>
    <col min="14338" max="14338" width="83.6640625" style="191" customWidth="1"/>
    <col min="14339" max="14339" width="8.1640625" style="191" customWidth="1"/>
    <col min="14340" max="14340" width="10.1640625" style="191" customWidth="1"/>
    <col min="14341" max="14342" width="12.5" style="191" customWidth="1"/>
    <col min="14343" max="14592" width="9.33203125" style="191"/>
    <col min="14593" max="14593" width="7.83203125" style="191" customWidth="1"/>
    <col min="14594" max="14594" width="83.6640625" style="191" customWidth="1"/>
    <col min="14595" max="14595" width="8.1640625" style="191" customWidth="1"/>
    <col min="14596" max="14596" width="10.1640625" style="191" customWidth="1"/>
    <col min="14597" max="14598" width="12.5" style="191" customWidth="1"/>
    <col min="14599" max="14848" width="9.33203125" style="191"/>
    <col min="14849" max="14849" width="7.83203125" style="191" customWidth="1"/>
    <col min="14850" max="14850" width="83.6640625" style="191" customWidth="1"/>
    <col min="14851" max="14851" width="8.1640625" style="191" customWidth="1"/>
    <col min="14852" max="14852" width="10.1640625" style="191" customWidth="1"/>
    <col min="14853" max="14854" width="12.5" style="191" customWidth="1"/>
    <col min="14855" max="15104" width="9.33203125" style="191"/>
    <col min="15105" max="15105" width="7.83203125" style="191" customWidth="1"/>
    <col min="15106" max="15106" width="83.6640625" style="191" customWidth="1"/>
    <col min="15107" max="15107" width="8.1640625" style="191" customWidth="1"/>
    <col min="15108" max="15108" width="10.1640625" style="191" customWidth="1"/>
    <col min="15109" max="15110" width="12.5" style="191" customWidth="1"/>
    <col min="15111" max="15360" width="9.33203125" style="191"/>
    <col min="15361" max="15361" width="7.83203125" style="191" customWidth="1"/>
    <col min="15362" max="15362" width="83.6640625" style="191" customWidth="1"/>
    <col min="15363" max="15363" width="8.1640625" style="191" customWidth="1"/>
    <col min="15364" max="15364" width="10.1640625" style="191" customWidth="1"/>
    <col min="15365" max="15366" width="12.5" style="191" customWidth="1"/>
    <col min="15367" max="15616" width="9.33203125" style="191"/>
    <col min="15617" max="15617" width="7.83203125" style="191" customWidth="1"/>
    <col min="15618" max="15618" width="83.6640625" style="191" customWidth="1"/>
    <col min="15619" max="15619" width="8.1640625" style="191" customWidth="1"/>
    <col min="15620" max="15620" width="10.1640625" style="191" customWidth="1"/>
    <col min="15621" max="15622" width="12.5" style="191" customWidth="1"/>
    <col min="15623" max="15872" width="9.33203125" style="191"/>
    <col min="15873" max="15873" width="7.83203125" style="191" customWidth="1"/>
    <col min="15874" max="15874" width="83.6640625" style="191" customWidth="1"/>
    <col min="15875" max="15875" width="8.1640625" style="191" customWidth="1"/>
    <col min="15876" max="15876" width="10.1640625" style="191" customWidth="1"/>
    <col min="15877" max="15878" width="12.5" style="191" customWidth="1"/>
    <col min="15879" max="16128" width="9.33203125" style="191"/>
    <col min="16129" max="16129" width="7.83203125" style="191" customWidth="1"/>
    <col min="16130" max="16130" width="83.6640625" style="191" customWidth="1"/>
    <col min="16131" max="16131" width="8.1640625" style="191" customWidth="1"/>
    <col min="16132" max="16132" width="10.1640625" style="191" customWidth="1"/>
    <col min="16133" max="16134" width="12.5" style="191" customWidth="1"/>
    <col min="16135" max="16384" width="9.33203125" style="191"/>
  </cols>
  <sheetData>
    <row r="1" spans="1:6" ht="12.75" customHeight="1">
      <c r="A1" s="390"/>
      <c r="B1" s="190" t="s">
        <v>706</v>
      </c>
      <c r="C1" s="393" t="s">
        <v>707</v>
      </c>
      <c r="D1" s="394"/>
      <c r="E1" s="395" t="s">
        <v>708</v>
      </c>
      <c r="F1" s="396"/>
    </row>
    <row r="2" spans="1:6" ht="12.75" customHeight="1">
      <c r="A2" s="391"/>
      <c r="B2" s="401"/>
      <c r="C2" s="402"/>
      <c r="D2" s="402"/>
      <c r="E2" s="397"/>
      <c r="F2" s="398"/>
    </row>
    <row r="3" spans="1:6" ht="13.5" customHeight="1" thickBot="1">
      <c r="A3" s="392"/>
      <c r="B3" s="403"/>
      <c r="C3" s="404"/>
      <c r="D3" s="404"/>
      <c r="E3" s="399"/>
      <c r="F3" s="400"/>
    </row>
    <row r="4" spans="1:6" s="192" customFormat="1" ht="25.5">
      <c r="A4" s="193" t="s">
        <v>709</v>
      </c>
      <c r="B4" s="194" t="s">
        <v>710</v>
      </c>
      <c r="C4" s="195" t="s">
        <v>711</v>
      </c>
      <c r="D4" s="195" t="s">
        <v>136</v>
      </c>
      <c r="E4" s="196" t="s">
        <v>712</v>
      </c>
      <c r="F4" s="197" t="s">
        <v>713</v>
      </c>
    </row>
    <row r="5" spans="1:6" s="192" customFormat="1">
      <c r="A5" s="198">
        <v>1</v>
      </c>
      <c r="B5" s="199">
        <v>2</v>
      </c>
      <c r="C5" s="200">
        <v>3</v>
      </c>
      <c r="D5" s="200">
        <v>4</v>
      </c>
      <c r="E5" s="199">
        <v>5</v>
      </c>
      <c r="F5" s="201">
        <v>6</v>
      </c>
    </row>
    <row r="6" spans="1:6" s="192" customFormat="1" ht="13.5" thickBot="1">
      <c r="A6" s="202" t="s">
        <v>714</v>
      </c>
      <c r="B6" s="203" t="s">
        <v>714</v>
      </c>
      <c r="C6" s="204" t="s">
        <v>715</v>
      </c>
      <c r="D6" s="204" t="s">
        <v>715</v>
      </c>
      <c r="E6" s="204" t="s">
        <v>716</v>
      </c>
      <c r="F6" s="205" t="s">
        <v>716</v>
      </c>
    </row>
    <row r="7" spans="1:6" ht="12">
      <c r="A7" s="206"/>
      <c r="B7" s="207"/>
      <c r="C7" s="208"/>
      <c r="D7" s="208"/>
      <c r="E7" s="208"/>
      <c r="F7" s="209">
        <f t="shared" ref="F7:F179" si="0">+E7*D7</f>
        <v>0</v>
      </c>
    </row>
    <row r="8" spans="1:6" ht="36">
      <c r="A8" s="206"/>
      <c r="B8" s="207" t="s">
        <v>725</v>
      </c>
      <c r="C8" s="208"/>
      <c r="D8" s="208"/>
      <c r="E8" s="210"/>
      <c r="F8" s="209">
        <f t="shared" si="0"/>
        <v>0</v>
      </c>
    </row>
    <row r="9" spans="1:6" ht="12">
      <c r="A9" s="206">
        <v>1</v>
      </c>
      <c r="B9" s="207" t="s">
        <v>783</v>
      </c>
      <c r="C9" s="208" t="s">
        <v>718</v>
      </c>
      <c r="D9" s="208">
        <v>2</v>
      </c>
      <c r="E9" s="210"/>
      <c r="F9" s="209">
        <f t="shared" si="0"/>
        <v>0</v>
      </c>
    </row>
    <row r="10" spans="1:6" ht="12">
      <c r="A10" s="206"/>
      <c r="B10" s="207"/>
      <c r="C10" s="208"/>
      <c r="D10" s="208"/>
      <c r="E10" s="210"/>
      <c r="F10" s="209">
        <f t="shared" si="0"/>
        <v>0</v>
      </c>
    </row>
    <row r="11" spans="1:6" ht="12">
      <c r="A11" s="206"/>
      <c r="B11" s="207" t="s">
        <v>784</v>
      </c>
      <c r="C11" s="208"/>
      <c r="D11" s="208"/>
      <c r="E11" s="210"/>
      <c r="F11" s="209">
        <f t="shared" si="0"/>
        <v>0</v>
      </c>
    </row>
    <row r="12" spans="1:6" ht="12">
      <c r="A12" s="206">
        <v>2</v>
      </c>
      <c r="B12" s="207" t="s">
        <v>760</v>
      </c>
      <c r="C12" s="208" t="s">
        <v>718</v>
      </c>
      <c r="D12" s="208">
        <v>1</v>
      </c>
      <c r="E12" s="210"/>
      <c r="F12" s="209">
        <f t="shared" si="0"/>
        <v>0</v>
      </c>
    </row>
    <row r="13" spans="1:6" ht="12">
      <c r="A13" s="206">
        <v>3</v>
      </c>
      <c r="B13" s="207" t="s">
        <v>785</v>
      </c>
      <c r="C13" s="208" t="s">
        <v>718</v>
      </c>
      <c r="D13" s="208">
        <v>1</v>
      </c>
      <c r="E13" s="210"/>
      <c r="F13" s="209">
        <f t="shared" si="0"/>
        <v>0</v>
      </c>
    </row>
    <row r="14" spans="1:6" ht="12">
      <c r="A14" s="206"/>
      <c r="B14" s="207"/>
      <c r="C14" s="208"/>
      <c r="D14" s="208"/>
      <c r="E14" s="210"/>
      <c r="F14" s="209">
        <f t="shared" si="0"/>
        <v>0</v>
      </c>
    </row>
    <row r="15" spans="1:6" ht="12">
      <c r="A15" s="206"/>
      <c r="B15" s="207" t="s">
        <v>727</v>
      </c>
      <c r="C15" s="208"/>
      <c r="D15" s="208"/>
      <c r="E15" s="210"/>
      <c r="F15" s="209">
        <f t="shared" si="0"/>
        <v>0</v>
      </c>
    </row>
    <row r="16" spans="1:6" ht="12">
      <c r="A16" s="206">
        <v>4</v>
      </c>
      <c r="B16" s="207" t="s">
        <v>786</v>
      </c>
      <c r="C16" s="208" t="s">
        <v>718</v>
      </c>
      <c r="D16" s="208">
        <v>1</v>
      </c>
      <c r="E16" s="210"/>
      <c r="F16" s="209">
        <f t="shared" si="0"/>
        <v>0</v>
      </c>
    </row>
    <row r="17" spans="1:6" ht="12">
      <c r="A17" s="206">
        <v>5</v>
      </c>
      <c r="B17" s="207" t="s">
        <v>787</v>
      </c>
      <c r="C17" s="208" t="s">
        <v>718</v>
      </c>
      <c r="D17" s="208">
        <v>2</v>
      </c>
      <c r="E17" s="210"/>
      <c r="F17" s="209">
        <f t="shared" si="0"/>
        <v>0</v>
      </c>
    </row>
    <row r="18" spans="1:6" ht="12">
      <c r="A18" s="206"/>
      <c r="B18" s="207"/>
      <c r="C18" s="208"/>
      <c r="D18" s="208"/>
      <c r="E18" s="210"/>
      <c r="F18" s="209">
        <f t="shared" si="0"/>
        <v>0</v>
      </c>
    </row>
    <row r="19" spans="1:6" thickBot="1">
      <c r="A19" s="206"/>
      <c r="B19" s="207"/>
      <c r="C19" s="208"/>
      <c r="D19" s="208"/>
      <c r="E19" s="210"/>
      <c r="F19" s="209">
        <f t="shared" si="0"/>
        <v>0</v>
      </c>
    </row>
    <row r="20" spans="1:6" thickBot="1">
      <c r="A20" s="213"/>
      <c r="B20" s="405" t="s">
        <v>730</v>
      </c>
      <c r="C20" s="406"/>
      <c r="D20" s="406"/>
      <c r="E20" s="407"/>
      <c r="F20" s="214">
        <f>SUM(F8:F19)</f>
        <v>0</v>
      </c>
    </row>
    <row r="21" spans="1:6" ht="12">
      <c r="A21" s="206"/>
      <c r="B21" s="207"/>
      <c r="C21" s="208"/>
      <c r="D21" s="208"/>
      <c r="E21" s="210"/>
      <c r="F21" s="209"/>
    </row>
    <row r="22" spans="1:6" ht="12">
      <c r="A22" s="206"/>
      <c r="B22" s="215" t="s">
        <v>731</v>
      </c>
      <c r="C22" s="208"/>
      <c r="D22" s="208"/>
      <c r="E22" s="210"/>
      <c r="F22" s="209">
        <f t="shared" ref="F22:F27" si="1">+E22*D22</f>
        <v>0</v>
      </c>
    </row>
    <row r="23" spans="1:6" ht="12">
      <c r="A23" s="206"/>
      <c r="B23" s="207"/>
      <c r="C23" s="208"/>
      <c r="D23" s="208"/>
      <c r="E23" s="210"/>
      <c r="F23" s="209">
        <f t="shared" si="1"/>
        <v>0</v>
      </c>
    </row>
    <row r="24" spans="1:6" ht="12">
      <c r="A24" s="206"/>
      <c r="B24" s="207" t="s">
        <v>738</v>
      </c>
      <c r="C24" s="208"/>
      <c r="D24" s="208"/>
      <c r="E24" s="210"/>
      <c r="F24" s="209">
        <f t="shared" si="1"/>
        <v>0</v>
      </c>
    </row>
    <row r="25" spans="1:6" ht="12">
      <c r="A25" s="206">
        <v>6</v>
      </c>
      <c r="B25" s="207" t="s">
        <v>788</v>
      </c>
      <c r="C25" s="208" t="s">
        <v>718</v>
      </c>
      <c r="D25" s="208">
        <v>8</v>
      </c>
      <c r="E25" s="210"/>
      <c r="F25" s="209">
        <f t="shared" si="1"/>
        <v>0</v>
      </c>
    </row>
    <row r="26" spans="1:6" ht="12">
      <c r="A26" s="206"/>
      <c r="B26" s="207"/>
      <c r="C26" s="208"/>
      <c r="D26" s="208"/>
      <c r="E26" s="210"/>
      <c r="F26" s="209">
        <f t="shared" si="1"/>
        <v>0</v>
      </c>
    </row>
    <row r="27" spans="1:6" ht="12">
      <c r="A27" s="206"/>
      <c r="B27" s="207" t="s">
        <v>741</v>
      </c>
      <c r="C27" s="208"/>
      <c r="D27" s="208"/>
      <c r="E27" s="210"/>
      <c r="F27" s="209">
        <f t="shared" si="1"/>
        <v>0</v>
      </c>
    </row>
    <row r="28" spans="1:6" ht="12">
      <c r="A28" s="206">
        <v>7</v>
      </c>
      <c r="B28" s="207" t="s">
        <v>788</v>
      </c>
      <c r="C28" s="208" t="s">
        <v>718</v>
      </c>
      <c r="D28" s="208">
        <v>8</v>
      </c>
      <c r="E28" s="210"/>
      <c r="F28" s="209">
        <f t="shared" si="0"/>
        <v>0</v>
      </c>
    </row>
    <row r="29" spans="1:6" ht="12">
      <c r="A29" s="206"/>
      <c r="B29" s="207"/>
      <c r="C29" s="208"/>
      <c r="D29" s="208"/>
      <c r="E29" s="210"/>
      <c r="F29" s="209"/>
    </row>
    <row r="30" spans="1:6" ht="12">
      <c r="A30" s="206"/>
      <c r="B30" s="207" t="s">
        <v>789</v>
      </c>
      <c r="C30" s="208"/>
      <c r="D30" s="208"/>
      <c r="E30" s="210"/>
      <c r="F30" s="209"/>
    </row>
    <row r="31" spans="1:6" ht="12">
      <c r="A31" s="206">
        <v>8</v>
      </c>
      <c r="B31" s="207" t="s">
        <v>790</v>
      </c>
      <c r="C31" s="208" t="s">
        <v>718</v>
      </c>
      <c r="D31" s="208">
        <v>1</v>
      </c>
      <c r="E31" s="210"/>
      <c r="F31" s="209">
        <f t="shared" si="0"/>
        <v>0</v>
      </c>
    </row>
    <row r="32" spans="1:6" ht="12">
      <c r="A32" s="206"/>
      <c r="B32" s="207"/>
      <c r="C32" s="208"/>
      <c r="D32" s="208"/>
      <c r="E32" s="210"/>
      <c r="F32" s="209"/>
    </row>
    <row r="33" spans="1:6" ht="12">
      <c r="A33" s="206"/>
      <c r="B33" s="207" t="s">
        <v>791</v>
      </c>
      <c r="C33" s="208"/>
      <c r="D33" s="208"/>
      <c r="E33" s="210"/>
      <c r="F33" s="209"/>
    </row>
    <row r="34" spans="1:6" ht="12">
      <c r="A34" s="206">
        <v>9</v>
      </c>
      <c r="B34" s="219" t="s">
        <v>792</v>
      </c>
      <c r="C34" s="208" t="s">
        <v>718</v>
      </c>
      <c r="D34" s="208">
        <v>1</v>
      </c>
      <c r="E34" s="210"/>
      <c r="F34" s="209">
        <f t="shared" si="0"/>
        <v>0</v>
      </c>
    </row>
    <row r="35" spans="1:6" ht="12">
      <c r="A35" s="206"/>
      <c r="B35" s="207"/>
      <c r="C35" s="208"/>
      <c r="D35" s="208"/>
      <c r="E35" s="210"/>
      <c r="F35" s="209"/>
    </row>
    <row r="36" spans="1:6" ht="12">
      <c r="A36" s="206"/>
      <c r="B36" s="211"/>
      <c r="C36" s="212"/>
      <c r="D36" s="208"/>
      <c r="E36" s="212"/>
      <c r="F36" s="209">
        <f t="shared" si="0"/>
        <v>0</v>
      </c>
    </row>
    <row r="37" spans="1:6" ht="12">
      <c r="A37" s="206"/>
      <c r="B37" s="211"/>
      <c r="C37" s="212"/>
      <c r="D37" s="208"/>
      <c r="E37" s="212"/>
      <c r="F37" s="209">
        <f t="shared" si="0"/>
        <v>0</v>
      </c>
    </row>
    <row r="38" spans="1:6" ht="12">
      <c r="A38" s="206"/>
      <c r="B38" s="216" t="s">
        <v>793</v>
      </c>
      <c r="C38" s="212"/>
      <c r="D38" s="208"/>
      <c r="E38" s="212"/>
      <c r="F38" s="209">
        <f t="shared" si="0"/>
        <v>0</v>
      </c>
    </row>
    <row r="39" spans="1:6" ht="12">
      <c r="A39" s="206"/>
      <c r="B39" s="211"/>
      <c r="C39" s="212"/>
      <c r="D39" s="208"/>
      <c r="E39" s="212"/>
      <c r="F39" s="209">
        <f t="shared" si="0"/>
        <v>0</v>
      </c>
    </row>
    <row r="40" spans="1:6" ht="12">
      <c r="A40" s="206"/>
      <c r="B40" s="211" t="s">
        <v>794</v>
      </c>
      <c r="C40" s="212"/>
      <c r="D40" s="208"/>
      <c r="E40" s="212"/>
      <c r="F40" s="209">
        <f t="shared" si="0"/>
        <v>0</v>
      </c>
    </row>
    <row r="41" spans="1:6" ht="12">
      <c r="A41" s="206">
        <v>10</v>
      </c>
      <c r="B41" s="211" t="s">
        <v>795</v>
      </c>
      <c r="C41" s="212" t="s">
        <v>718</v>
      </c>
      <c r="D41" s="208">
        <v>8</v>
      </c>
      <c r="E41" s="212"/>
      <c r="F41" s="209">
        <f t="shared" si="0"/>
        <v>0</v>
      </c>
    </row>
    <row r="42" spans="1:6" ht="12">
      <c r="A42" s="206"/>
      <c r="B42" s="211"/>
      <c r="C42" s="212"/>
      <c r="D42" s="208"/>
      <c r="E42" s="212"/>
      <c r="F42" s="209">
        <f t="shared" si="0"/>
        <v>0</v>
      </c>
    </row>
    <row r="43" spans="1:6" ht="12">
      <c r="A43" s="206"/>
      <c r="B43" s="211" t="s">
        <v>741</v>
      </c>
      <c r="C43" s="212"/>
      <c r="D43" s="208"/>
      <c r="E43" s="212"/>
      <c r="F43" s="209">
        <f t="shared" si="0"/>
        <v>0</v>
      </c>
    </row>
    <row r="44" spans="1:6" ht="12">
      <c r="A44" s="206">
        <v>11</v>
      </c>
      <c r="B44" s="211" t="s">
        <v>795</v>
      </c>
      <c r="C44" s="212" t="s">
        <v>718</v>
      </c>
      <c r="D44" s="208">
        <v>5</v>
      </c>
      <c r="E44" s="212"/>
      <c r="F44" s="209">
        <f t="shared" si="0"/>
        <v>0</v>
      </c>
    </row>
    <row r="45" spans="1:6" ht="12">
      <c r="A45" s="206"/>
      <c r="B45" s="211"/>
      <c r="C45" s="212"/>
      <c r="D45" s="208"/>
      <c r="E45" s="212"/>
      <c r="F45" s="209">
        <f t="shared" si="0"/>
        <v>0</v>
      </c>
    </row>
    <row r="46" spans="1:6" ht="12">
      <c r="A46" s="206"/>
      <c r="B46" s="211" t="s">
        <v>789</v>
      </c>
      <c r="C46" s="212"/>
      <c r="D46" s="208"/>
      <c r="E46" s="212"/>
      <c r="F46" s="209">
        <f t="shared" si="0"/>
        <v>0</v>
      </c>
    </row>
    <row r="47" spans="1:6" ht="12">
      <c r="A47" s="206">
        <v>12</v>
      </c>
      <c r="B47" s="211" t="s">
        <v>796</v>
      </c>
      <c r="C47" s="212" t="s">
        <v>718</v>
      </c>
      <c r="D47" s="208">
        <v>2</v>
      </c>
      <c r="E47" s="212"/>
      <c r="F47" s="209">
        <f t="shared" si="0"/>
        <v>0</v>
      </c>
    </row>
    <row r="48" spans="1:6" ht="12">
      <c r="A48" s="206"/>
      <c r="B48" s="211"/>
      <c r="C48" s="212"/>
      <c r="D48" s="208"/>
      <c r="E48" s="212"/>
      <c r="F48" s="209">
        <f t="shared" si="0"/>
        <v>0</v>
      </c>
    </row>
    <row r="49" spans="1:6" ht="12">
      <c r="A49" s="206"/>
      <c r="B49" s="211" t="s">
        <v>797</v>
      </c>
      <c r="C49" s="212"/>
      <c r="D49" s="208"/>
      <c r="E49" s="212"/>
      <c r="F49" s="209">
        <f t="shared" si="0"/>
        <v>0</v>
      </c>
    </row>
    <row r="50" spans="1:6" ht="12">
      <c r="A50" s="206">
        <v>13</v>
      </c>
      <c r="B50" s="211" t="s">
        <v>796</v>
      </c>
      <c r="C50" s="212" t="s">
        <v>276</v>
      </c>
      <c r="D50" s="208">
        <v>9</v>
      </c>
      <c r="E50" s="212"/>
      <c r="F50" s="209">
        <f t="shared" si="0"/>
        <v>0</v>
      </c>
    </row>
    <row r="51" spans="1:6" ht="12">
      <c r="A51" s="206"/>
      <c r="B51" s="211"/>
      <c r="C51" s="212"/>
      <c r="D51" s="208"/>
      <c r="E51" s="212"/>
      <c r="F51" s="209">
        <f t="shared" si="0"/>
        <v>0</v>
      </c>
    </row>
    <row r="52" spans="1:6" ht="12">
      <c r="A52" s="206"/>
      <c r="B52" s="216" t="s">
        <v>798</v>
      </c>
      <c r="C52" s="212"/>
      <c r="D52" s="208"/>
      <c r="E52" s="212"/>
      <c r="F52" s="209">
        <f t="shared" si="0"/>
        <v>0</v>
      </c>
    </row>
    <row r="53" spans="1:6" ht="12">
      <c r="A53" s="206"/>
      <c r="B53" s="211"/>
      <c r="C53" s="212"/>
      <c r="D53" s="208"/>
      <c r="E53" s="212"/>
      <c r="F53" s="209">
        <f t="shared" si="0"/>
        <v>0</v>
      </c>
    </row>
    <row r="54" spans="1:6" ht="12">
      <c r="A54" s="206"/>
      <c r="B54" s="211" t="s">
        <v>799</v>
      </c>
      <c r="C54" s="212"/>
      <c r="D54" s="208"/>
      <c r="E54" s="212"/>
      <c r="F54" s="209">
        <f t="shared" si="0"/>
        <v>0</v>
      </c>
    </row>
    <row r="55" spans="1:6" ht="12">
      <c r="A55" s="206">
        <v>14</v>
      </c>
      <c r="B55" s="211" t="s">
        <v>800</v>
      </c>
      <c r="C55" s="212" t="s">
        <v>718</v>
      </c>
      <c r="D55" s="208">
        <v>2</v>
      </c>
      <c r="E55" s="212"/>
      <c r="F55" s="209">
        <f t="shared" si="0"/>
        <v>0</v>
      </c>
    </row>
    <row r="56" spans="1:6" ht="12">
      <c r="A56" s="206"/>
      <c r="B56" s="211"/>
      <c r="C56" s="212"/>
      <c r="D56" s="208"/>
      <c r="E56" s="212"/>
      <c r="F56" s="209">
        <f t="shared" si="0"/>
        <v>0</v>
      </c>
    </row>
    <row r="57" spans="1:6" ht="12">
      <c r="A57" s="206"/>
      <c r="B57" s="211" t="s">
        <v>801</v>
      </c>
      <c r="C57" s="212"/>
      <c r="D57" s="208"/>
      <c r="E57" s="212"/>
      <c r="F57" s="209">
        <f t="shared" si="0"/>
        <v>0</v>
      </c>
    </row>
    <row r="58" spans="1:6" ht="12">
      <c r="A58" s="206">
        <v>15</v>
      </c>
      <c r="B58" s="211" t="s">
        <v>802</v>
      </c>
      <c r="C58" s="212" t="s">
        <v>718</v>
      </c>
      <c r="D58" s="208">
        <v>2</v>
      </c>
      <c r="E58" s="212"/>
      <c r="F58" s="209">
        <f t="shared" si="0"/>
        <v>0</v>
      </c>
    </row>
    <row r="59" spans="1:6" ht="12">
      <c r="A59" s="206"/>
      <c r="B59" s="211"/>
      <c r="C59" s="212"/>
      <c r="D59" s="208"/>
      <c r="E59" s="212"/>
      <c r="F59" s="209">
        <f t="shared" si="0"/>
        <v>0</v>
      </c>
    </row>
    <row r="60" spans="1:6" ht="12">
      <c r="A60" s="206"/>
      <c r="B60" s="211" t="s">
        <v>803</v>
      </c>
      <c r="C60" s="212"/>
      <c r="D60" s="208"/>
      <c r="E60" s="212"/>
      <c r="F60" s="209">
        <f t="shared" si="0"/>
        <v>0</v>
      </c>
    </row>
    <row r="61" spans="1:6" ht="12">
      <c r="A61" s="206">
        <v>16</v>
      </c>
      <c r="B61" s="211" t="s">
        <v>802</v>
      </c>
      <c r="C61" s="212" t="s">
        <v>718</v>
      </c>
      <c r="D61" s="208">
        <v>2</v>
      </c>
      <c r="E61" s="212"/>
      <c r="F61" s="209">
        <f t="shared" si="0"/>
        <v>0</v>
      </c>
    </row>
    <row r="62" spans="1:6" ht="12">
      <c r="A62" s="206"/>
      <c r="B62" s="211"/>
      <c r="C62" s="212"/>
      <c r="D62" s="208"/>
      <c r="E62" s="212"/>
      <c r="F62" s="209">
        <f t="shared" si="0"/>
        <v>0</v>
      </c>
    </row>
    <row r="63" spans="1:6" ht="12">
      <c r="A63" s="206"/>
      <c r="B63" s="211" t="s">
        <v>804</v>
      </c>
      <c r="C63" s="212"/>
      <c r="D63" s="208"/>
      <c r="E63" s="212"/>
      <c r="F63" s="209">
        <f t="shared" si="0"/>
        <v>0</v>
      </c>
    </row>
    <row r="64" spans="1:6" ht="12">
      <c r="A64" s="206">
        <v>17</v>
      </c>
      <c r="B64" s="211" t="s">
        <v>800</v>
      </c>
      <c r="C64" s="212" t="s">
        <v>718</v>
      </c>
      <c r="D64" s="208">
        <v>2</v>
      </c>
      <c r="E64" s="212"/>
      <c r="F64" s="209">
        <f t="shared" si="0"/>
        <v>0</v>
      </c>
    </row>
    <row r="65" spans="1:6" ht="12">
      <c r="A65" s="206"/>
      <c r="B65" s="211"/>
      <c r="C65" s="212"/>
      <c r="D65" s="208"/>
      <c r="E65" s="212"/>
      <c r="F65" s="209">
        <f t="shared" si="0"/>
        <v>0</v>
      </c>
    </row>
    <row r="66" spans="1:6" ht="12">
      <c r="A66" s="206"/>
      <c r="B66" s="211" t="s">
        <v>805</v>
      </c>
      <c r="C66" s="212"/>
      <c r="D66" s="208"/>
      <c r="E66" s="212"/>
      <c r="F66" s="209">
        <f t="shared" si="0"/>
        <v>0</v>
      </c>
    </row>
    <row r="67" spans="1:6" ht="12">
      <c r="A67" s="206">
        <v>18</v>
      </c>
      <c r="B67" s="211" t="s">
        <v>800</v>
      </c>
      <c r="C67" s="212" t="s">
        <v>718</v>
      </c>
      <c r="D67" s="208">
        <v>2</v>
      </c>
      <c r="E67" s="212"/>
      <c r="F67" s="209">
        <f t="shared" si="0"/>
        <v>0</v>
      </c>
    </row>
    <row r="68" spans="1:6" ht="12">
      <c r="A68" s="206"/>
      <c r="B68" s="211"/>
      <c r="C68" s="212"/>
      <c r="D68" s="208"/>
      <c r="E68" s="212"/>
      <c r="F68" s="209">
        <f t="shared" si="0"/>
        <v>0</v>
      </c>
    </row>
    <row r="69" spans="1:6" ht="12">
      <c r="A69" s="206"/>
      <c r="B69" s="211" t="s">
        <v>806</v>
      </c>
      <c r="C69" s="212"/>
      <c r="D69" s="208"/>
      <c r="E69" s="212"/>
      <c r="F69" s="209">
        <f t="shared" si="0"/>
        <v>0</v>
      </c>
    </row>
    <row r="70" spans="1:6" ht="12">
      <c r="A70" s="206">
        <v>19</v>
      </c>
      <c r="B70" s="211" t="s">
        <v>807</v>
      </c>
      <c r="C70" s="212" t="s">
        <v>718</v>
      </c>
      <c r="D70" s="208">
        <v>12</v>
      </c>
      <c r="E70" s="212"/>
      <c r="F70" s="209">
        <f t="shared" si="0"/>
        <v>0</v>
      </c>
    </row>
    <row r="71" spans="1:6" ht="12">
      <c r="A71" s="206">
        <v>20</v>
      </c>
      <c r="B71" s="211" t="s">
        <v>808</v>
      </c>
      <c r="C71" s="212" t="s">
        <v>718</v>
      </c>
      <c r="D71" s="208">
        <v>4</v>
      </c>
      <c r="E71" s="212"/>
      <c r="F71" s="209">
        <f t="shared" si="0"/>
        <v>0</v>
      </c>
    </row>
    <row r="72" spans="1:6" ht="12">
      <c r="A72" s="206"/>
      <c r="B72" s="211"/>
      <c r="C72" s="212"/>
      <c r="D72" s="208"/>
      <c r="E72" s="212"/>
      <c r="F72" s="209">
        <f t="shared" si="0"/>
        <v>0</v>
      </c>
    </row>
    <row r="73" spans="1:6" ht="12">
      <c r="A73" s="206"/>
      <c r="B73" s="211" t="s">
        <v>809</v>
      </c>
      <c r="C73" s="212"/>
      <c r="D73" s="208"/>
      <c r="E73" s="212"/>
      <c r="F73" s="209">
        <f t="shared" si="0"/>
        <v>0</v>
      </c>
    </row>
    <row r="74" spans="1:6" ht="12">
      <c r="A74" s="206">
        <v>21</v>
      </c>
      <c r="B74" s="211" t="s">
        <v>810</v>
      </c>
      <c r="C74" s="212" t="s">
        <v>718</v>
      </c>
      <c r="D74" s="208">
        <v>2</v>
      </c>
      <c r="E74" s="212"/>
      <c r="F74" s="209">
        <f t="shared" si="0"/>
        <v>0</v>
      </c>
    </row>
    <row r="75" spans="1:6" ht="12">
      <c r="A75" s="206"/>
      <c r="B75" s="211"/>
      <c r="C75" s="212"/>
      <c r="D75" s="208"/>
      <c r="E75" s="212"/>
      <c r="F75" s="209">
        <f t="shared" si="0"/>
        <v>0</v>
      </c>
    </row>
    <row r="76" spans="1:6" ht="12">
      <c r="A76" s="206"/>
      <c r="B76" s="211" t="s">
        <v>811</v>
      </c>
      <c r="C76" s="212"/>
      <c r="D76" s="208"/>
      <c r="E76" s="212"/>
      <c r="F76" s="209">
        <f t="shared" si="0"/>
        <v>0</v>
      </c>
    </row>
    <row r="77" spans="1:6" ht="12">
      <c r="A77" s="206">
        <v>22</v>
      </c>
      <c r="B77" s="211" t="s">
        <v>812</v>
      </c>
      <c r="C77" s="212" t="s">
        <v>718</v>
      </c>
      <c r="D77" s="208">
        <v>6</v>
      </c>
      <c r="E77" s="212"/>
      <c r="F77" s="209">
        <f t="shared" si="0"/>
        <v>0</v>
      </c>
    </row>
    <row r="78" spans="1:6" ht="12">
      <c r="A78" s="206">
        <v>23</v>
      </c>
      <c r="B78" s="211" t="s">
        <v>810</v>
      </c>
      <c r="C78" s="212" t="s">
        <v>718</v>
      </c>
      <c r="D78" s="208">
        <v>8</v>
      </c>
      <c r="E78" s="212"/>
      <c r="F78" s="209">
        <f t="shared" si="0"/>
        <v>0</v>
      </c>
    </row>
    <row r="79" spans="1:6" ht="12">
      <c r="A79" s="206"/>
      <c r="B79" s="211"/>
      <c r="C79" s="212"/>
      <c r="D79" s="208"/>
      <c r="E79" s="212"/>
      <c r="F79" s="209">
        <f t="shared" si="0"/>
        <v>0</v>
      </c>
    </row>
    <row r="80" spans="1:6" ht="12">
      <c r="A80" s="206"/>
      <c r="B80" s="211" t="s">
        <v>813</v>
      </c>
      <c r="C80" s="212"/>
      <c r="D80" s="208"/>
      <c r="E80" s="212"/>
      <c r="F80" s="209">
        <f t="shared" si="0"/>
        <v>0</v>
      </c>
    </row>
    <row r="81" spans="1:6" ht="12">
      <c r="A81" s="206">
        <v>24</v>
      </c>
      <c r="B81" s="211" t="s">
        <v>810</v>
      </c>
      <c r="C81" s="212" t="s">
        <v>718</v>
      </c>
      <c r="D81" s="208">
        <v>4</v>
      </c>
      <c r="E81" s="212"/>
      <c r="F81" s="209">
        <f t="shared" si="0"/>
        <v>0</v>
      </c>
    </row>
    <row r="82" spans="1:6" ht="12">
      <c r="A82" s="206"/>
      <c r="B82" s="211"/>
      <c r="C82" s="212"/>
      <c r="D82" s="208"/>
      <c r="E82" s="212"/>
      <c r="F82" s="209">
        <f t="shared" si="0"/>
        <v>0</v>
      </c>
    </row>
    <row r="83" spans="1:6" ht="12">
      <c r="A83" s="206"/>
      <c r="B83" s="211" t="s">
        <v>814</v>
      </c>
      <c r="C83" s="212"/>
      <c r="D83" s="208"/>
      <c r="E83" s="212"/>
      <c r="F83" s="209">
        <f t="shared" si="0"/>
        <v>0</v>
      </c>
    </row>
    <row r="84" spans="1:6" ht="12">
      <c r="A84" s="206">
        <v>25</v>
      </c>
      <c r="B84" s="211" t="s">
        <v>815</v>
      </c>
      <c r="C84" s="212" t="s">
        <v>276</v>
      </c>
      <c r="D84" s="208">
        <v>2</v>
      </c>
      <c r="E84" s="208"/>
      <c r="F84" s="209">
        <f t="shared" si="0"/>
        <v>0</v>
      </c>
    </row>
    <row r="85" spans="1:6" ht="12">
      <c r="A85" s="206">
        <v>26</v>
      </c>
      <c r="B85" s="211" t="s">
        <v>816</v>
      </c>
      <c r="C85" s="212" t="s">
        <v>276</v>
      </c>
      <c r="D85" s="208">
        <v>6</v>
      </c>
      <c r="E85" s="212"/>
      <c r="F85" s="209">
        <f t="shared" si="0"/>
        <v>0</v>
      </c>
    </row>
    <row r="86" spans="1:6" ht="12">
      <c r="A86" s="206"/>
      <c r="B86" s="211"/>
      <c r="C86" s="212"/>
      <c r="D86" s="208"/>
      <c r="E86" s="212"/>
      <c r="F86" s="209">
        <f t="shared" si="0"/>
        <v>0</v>
      </c>
    </row>
    <row r="87" spans="1:6" ht="12">
      <c r="A87" s="206"/>
      <c r="B87" s="216" t="s">
        <v>817</v>
      </c>
      <c r="C87" s="212"/>
      <c r="D87" s="208"/>
      <c r="E87" s="212"/>
      <c r="F87" s="209">
        <f t="shared" si="0"/>
        <v>0</v>
      </c>
    </row>
    <row r="88" spans="1:6" ht="12">
      <c r="A88" s="206"/>
      <c r="B88" s="211"/>
      <c r="C88" s="212"/>
      <c r="D88" s="208"/>
      <c r="E88" s="212"/>
      <c r="F88" s="209">
        <f t="shared" si="0"/>
        <v>0</v>
      </c>
    </row>
    <row r="89" spans="1:6" ht="12">
      <c r="A89" s="206"/>
      <c r="B89" s="211" t="s">
        <v>804</v>
      </c>
      <c r="C89" s="212"/>
      <c r="D89" s="208"/>
      <c r="E89" s="212"/>
      <c r="F89" s="209">
        <f t="shared" si="0"/>
        <v>0</v>
      </c>
    </row>
    <row r="90" spans="1:6" ht="12">
      <c r="A90" s="206">
        <v>27</v>
      </c>
      <c r="B90" s="211" t="s">
        <v>800</v>
      </c>
      <c r="C90" s="212" t="s">
        <v>718</v>
      </c>
      <c r="D90" s="208">
        <v>4</v>
      </c>
      <c r="E90" s="212"/>
      <c r="F90" s="209">
        <f t="shared" si="0"/>
        <v>0</v>
      </c>
    </row>
    <row r="91" spans="1:6" ht="12">
      <c r="A91" s="206"/>
      <c r="B91" s="211"/>
      <c r="C91" s="212"/>
      <c r="D91" s="208"/>
      <c r="E91" s="212"/>
      <c r="F91" s="209">
        <f t="shared" si="0"/>
        <v>0</v>
      </c>
    </row>
    <row r="92" spans="1:6" ht="12">
      <c r="A92" s="206"/>
      <c r="B92" s="211" t="s">
        <v>818</v>
      </c>
      <c r="C92" s="212"/>
      <c r="D92" s="208"/>
      <c r="E92" s="212"/>
      <c r="F92" s="209">
        <f t="shared" si="0"/>
        <v>0</v>
      </c>
    </row>
    <row r="93" spans="1:6" ht="12">
      <c r="A93" s="206">
        <v>28</v>
      </c>
      <c r="B93" s="211" t="s">
        <v>800</v>
      </c>
      <c r="C93" s="212" t="s">
        <v>718</v>
      </c>
      <c r="D93" s="208">
        <v>2</v>
      </c>
      <c r="E93" s="212"/>
      <c r="F93" s="209">
        <f t="shared" si="0"/>
        <v>0</v>
      </c>
    </row>
    <row r="94" spans="1:6" ht="12">
      <c r="A94" s="206"/>
      <c r="B94" s="211"/>
      <c r="C94" s="212"/>
      <c r="D94" s="208"/>
      <c r="E94" s="212"/>
      <c r="F94" s="209">
        <f t="shared" si="0"/>
        <v>0</v>
      </c>
    </row>
    <row r="95" spans="1:6" ht="12">
      <c r="A95" s="206">
        <v>29</v>
      </c>
      <c r="B95" s="211" t="s">
        <v>819</v>
      </c>
      <c r="C95" s="212" t="s">
        <v>718</v>
      </c>
      <c r="D95" s="208">
        <v>2</v>
      </c>
      <c r="E95" s="212"/>
      <c r="F95" s="209">
        <f t="shared" si="0"/>
        <v>0</v>
      </c>
    </row>
    <row r="96" spans="1:6" ht="12">
      <c r="A96" s="206"/>
      <c r="B96" s="211"/>
      <c r="C96" s="212"/>
      <c r="D96" s="208"/>
      <c r="E96" s="212"/>
      <c r="F96" s="209">
        <f t="shared" si="0"/>
        <v>0</v>
      </c>
    </row>
    <row r="97" spans="1:6" ht="12">
      <c r="A97" s="206">
        <v>30</v>
      </c>
      <c r="B97" s="211" t="s">
        <v>820</v>
      </c>
      <c r="C97" s="212" t="s">
        <v>718</v>
      </c>
      <c r="D97" s="208">
        <v>1</v>
      </c>
      <c r="E97" s="212"/>
      <c r="F97" s="209">
        <f t="shared" si="0"/>
        <v>0</v>
      </c>
    </row>
    <row r="98" spans="1:6" ht="12">
      <c r="A98" s="206"/>
      <c r="B98" s="211"/>
      <c r="C98" s="212"/>
      <c r="D98" s="208"/>
      <c r="E98" s="212"/>
      <c r="F98" s="209">
        <f t="shared" si="0"/>
        <v>0</v>
      </c>
    </row>
    <row r="99" spans="1:6" ht="12">
      <c r="A99" s="206">
        <v>31</v>
      </c>
      <c r="B99" s="211" t="s">
        <v>821</v>
      </c>
      <c r="C99" s="212" t="s">
        <v>718</v>
      </c>
      <c r="D99" s="208">
        <v>1</v>
      </c>
      <c r="E99" s="212"/>
      <c r="F99" s="209">
        <f t="shared" si="0"/>
        <v>0</v>
      </c>
    </row>
    <row r="100" spans="1:6" ht="12">
      <c r="A100" s="206"/>
      <c r="B100" s="211"/>
      <c r="C100" s="212"/>
      <c r="D100" s="208"/>
      <c r="E100" s="212"/>
      <c r="F100" s="209">
        <f t="shared" si="0"/>
        <v>0</v>
      </c>
    </row>
    <row r="101" spans="1:6" ht="12">
      <c r="A101" s="206"/>
      <c r="B101" s="211" t="s">
        <v>822</v>
      </c>
      <c r="C101" s="212"/>
      <c r="D101" s="208"/>
      <c r="E101" s="212"/>
      <c r="F101" s="209">
        <f t="shared" si="0"/>
        <v>0</v>
      </c>
    </row>
    <row r="102" spans="1:6" ht="12">
      <c r="A102" s="206">
        <v>32</v>
      </c>
      <c r="B102" s="211" t="s">
        <v>812</v>
      </c>
      <c r="C102" s="212" t="s">
        <v>718</v>
      </c>
      <c r="D102" s="208">
        <v>2</v>
      </c>
      <c r="E102" s="208"/>
      <c r="F102" s="209">
        <f t="shared" si="0"/>
        <v>0</v>
      </c>
    </row>
    <row r="103" spans="1:6" ht="12">
      <c r="A103" s="206"/>
      <c r="B103" s="211"/>
      <c r="C103" s="212"/>
      <c r="D103" s="208"/>
      <c r="E103" s="212"/>
      <c r="F103" s="209">
        <f t="shared" si="0"/>
        <v>0</v>
      </c>
    </row>
    <row r="104" spans="1:6" ht="12">
      <c r="A104" s="206"/>
      <c r="B104" s="211" t="s">
        <v>813</v>
      </c>
      <c r="C104" s="212"/>
      <c r="D104" s="208"/>
      <c r="E104" s="212"/>
      <c r="F104" s="209">
        <f t="shared" si="0"/>
        <v>0</v>
      </c>
    </row>
    <row r="105" spans="1:6" ht="12">
      <c r="A105" s="206">
        <v>33</v>
      </c>
      <c r="B105" s="211" t="s">
        <v>812</v>
      </c>
      <c r="C105" s="212" t="s">
        <v>718</v>
      </c>
      <c r="D105" s="208">
        <v>4</v>
      </c>
      <c r="E105" s="212"/>
      <c r="F105" s="209">
        <f t="shared" si="0"/>
        <v>0</v>
      </c>
    </row>
    <row r="106" spans="1:6" ht="12">
      <c r="A106" s="206"/>
      <c r="B106" s="211"/>
      <c r="C106" s="212"/>
      <c r="D106" s="208"/>
      <c r="E106" s="212"/>
      <c r="F106" s="209">
        <f t="shared" si="0"/>
        <v>0</v>
      </c>
    </row>
    <row r="107" spans="1:6" ht="12">
      <c r="A107" s="206"/>
      <c r="B107" s="211" t="s">
        <v>809</v>
      </c>
      <c r="C107" s="212"/>
      <c r="D107" s="208"/>
      <c r="E107" s="212"/>
      <c r="F107" s="209">
        <f t="shared" si="0"/>
        <v>0</v>
      </c>
    </row>
    <row r="108" spans="1:6" ht="12">
      <c r="A108" s="206">
        <v>34</v>
      </c>
      <c r="B108" s="211" t="s">
        <v>812</v>
      </c>
      <c r="C108" s="212" t="s">
        <v>718</v>
      </c>
      <c r="D108" s="208">
        <v>10</v>
      </c>
      <c r="E108" s="208"/>
      <c r="F108" s="209">
        <f t="shared" si="0"/>
        <v>0</v>
      </c>
    </row>
    <row r="109" spans="1:6" ht="12">
      <c r="A109" s="206"/>
      <c r="B109" s="211"/>
      <c r="C109" s="212"/>
      <c r="D109" s="208"/>
      <c r="E109" s="212"/>
      <c r="F109" s="209">
        <f t="shared" si="0"/>
        <v>0</v>
      </c>
    </row>
    <row r="110" spans="1:6" ht="12">
      <c r="A110" s="206"/>
      <c r="B110" s="211" t="s">
        <v>811</v>
      </c>
      <c r="C110" s="212"/>
      <c r="D110" s="208"/>
      <c r="E110" s="212"/>
      <c r="F110" s="209">
        <f t="shared" si="0"/>
        <v>0</v>
      </c>
    </row>
    <row r="111" spans="1:6" ht="12">
      <c r="A111" s="206">
        <v>35</v>
      </c>
      <c r="B111" s="211" t="s">
        <v>812</v>
      </c>
      <c r="C111" s="212" t="s">
        <v>718</v>
      </c>
      <c r="D111" s="208">
        <v>20</v>
      </c>
      <c r="E111" s="208"/>
      <c r="F111" s="209">
        <f t="shared" si="0"/>
        <v>0</v>
      </c>
    </row>
    <row r="112" spans="1:6" ht="12">
      <c r="A112" s="206"/>
      <c r="B112" s="211"/>
      <c r="C112" s="212"/>
      <c r="D112" s="208"/>
      <c r="E112" s="212"/>
      <c r="F112" s="209">
        <f t="shared" si="0"/>
        <v>0</v>
      </c>
    </row>
    <row r="113" spans="1:6" ht="12">
      <c r="A113" s="206"/>
      <c r="B113" s="211" t="s">
        <v>806</v>
      </c>
      <c r="C113" s="212"/>
      <c r="D113" s="208"/>
      <c r="E113" s="212"/>
      <c r="F113" s="209">
        <f t="shared" si="0"/>
        <v>0</v>
      </c>
    </row>
    <row r="114" spans="1:6" ht="12">
      <c r="A114" s="206">
        <v>36</v>
      </c>
      <c r="B114" s="211" t="s">
        <v>807</v>
      </c>
      <c r="C114" s="212" t="s">
        <v>718</v>
      </c>
      <c r="D114" s="208">
        <v>14</v>
      </c>
      <c r="E114" s="212"/>
      <c r="F114" s="209">
        <f t="shared" si="0"/>
        <v>0</v>
      </c>
    </row>
    <row r="115" spans="1:6" ht="12">
      <c r="A115" s="206"/>
      <c r="B115" s="211"/>
      <c r="C115" s="212"/>
      <c r="D115" s="208"/>
      <c r="E115" s="212"/>
      <c r="F115" s="209">
        <f t="shared" si="0"/>
        <v>0</v>
      </c>
    </row>
    <row r="116" spans="1:6" ht="12">
      <c r="A116" s="206"/>
      <c r="B116" s="211" t="s">
        <v>823</v>
      </c>
      <c r="C116" s="212"/>
      <c r="D116" s="208"/>
      <c r="E116" s="212"/>
      <c r="F116" s="209">
        <f t="shared" si="0"/>
        <v>0</v>
      </c>
    </row>
    <row r="117" spans="1:6" ht="12">
      <c r="A117" s="206">
        <v>37</v>
      </c>
      <c r="B117" s="211" t="s">
        <v>824</v>
      </c>
      <c r="C117" s="212" t="s">
        <v>718</v>
      </c>
      <c r="D117" s="208">
        <v>4</v>
      </c>
      <c r="E117" s="212"/>
      <c r="F117" s="209">
        <f t="shared" si="0"/>
        <v>0</v>
      </c>
    </row>
    <row r="118" spans="1:6" ht="12">
      <c r="A118" s="206">
        <v>38</v>
      </c>
      <c r="B118" s="211" t="s">
        <v>812</v>
      </c>
      <c r="C118" s="212" t="s">
        <v>718</v>
      </c>
      <c r="D118" s="208">
        <v>4</v>
      </c>
      <c r="E118" s="208"/>
      <c r="F118" s="209">
        <f t="shared" si="0"/>
        <v>0</v>
      </c>
    </row>
    <row r="119" spans="1:6" ht="12">
      <c r="A119" s="206"/>
      <c r="B119" s="211"/>
      <c r="C119" s="212"/>
      <c r="D119" s="208"/>
      <c r="E119" s="212"/>
      <c r="F119" s="209">
        <f t="shared" si="0"/>
        <v>0</v>
      </c>
    </row>
    <row r="120" spans="1:6" ht="12">
      <c r="A120" s="206"/>
      <c r="B120" s="211" t="s">
        <v>825</v>
      </c>
      <c r="C120" s="212"/>
      <c r="D120" s="208"/>
      <c r="E120" s="212"/>
      <c r="F120" s="209">
        <f t="shared" si="0"/>
        <v>0</v>
      </c>
    </row>
    <row r="121" spans="1:6" ht="12">
      <c r="A121" s="206">
        <v>39</v>
      </c>
      <c r="B121" s="211" t="s">
        <v>826</v>
      </c>
      <c r="C121" s="212" t="s">
        <v>718</v>
      </c>
      <c r="D121" s="208">
        <v>4</v>
      </c>
      <c r="E121" s="208"/>
      <c r="F121" s="209">
        <f t="shared" si="0"/>
        <v>0</v>
      </c>
    </row>
    <row r="122" spans="1:6" ht="12">
      <c r="A122" s="206"/>
      <c r="B122" s="211"/>
      <c r="C122" s="212"/>
      <c r="D122" s="208"/>
      <c r="E122" s="212"/>
      <c r="F122" s="209">
        <f t="shared" si="0"/>
        <v>0</v>
      </c>
    </row>
    <row r="123" spans="1:6" ht="12">
      <c r="A123" s="206"/>
      <c r="B123" s="211" t="s">
        <v>814</v>
      </c>
      <c r="C123" s="212"/>
      <c r="D123" s="208"/>
      <c r="E123" s="212"/>
      <c r="F123" s="209">
        <f t="shared" si="0"/>
        <v>0</v>
      </c>
    </row>
    <row r="124" spans="1:6" ht="12">
      <c r="A124" s="206">
        <v>40</v>
      </c>
      <c r="B124" s="211" t="s">
        <v>827</v>
      </c>
      <c r="C124" s="212" t="s">
        <v>276</v>
      </c>
      <c r="D124" s="208">
        <v>2</v>
      </c>
      <c r="E124" s="208"/>
      <c r="F124" s="209">
        <f t="shared" si="0"/>
        <v>0</v>
      </c>
    </row>
    <row r="125" spans="1:6" ht="12">
      <c r="A125" s="206">
        <v>41</v>
      </c>
      <c r="B125" s="211" t="s">
        <v>815</v>
      </c>
      <c r="C125" s="212" t="s">
        <v>276</v>
      </c>
      <c r="D125" s="208">
        <v>22</v>
      </c>
      <c r="E125" s="208"/>
      <c r="F125" s="209">
        <f t="shared" si="0"/>
        <v>0</v>
      </c>
    </row>
    <row r="126" spans="1:6" ht="12">
      <c r="A126" s="206"/>
      <c r="B126" s="211"/>
      <c r="C126" s="212"/>
      <c r="D126" s="208"/>
      <c r="E126" s="212"/>
      <c r="F126" s="209">
        <f t="shared" si="0"/>
        <v>0</v>
      </c>
    </row>
    <row r="127" spans="1:6" ht="12">
      <c r="A127" s="206"/>
      <c r="B127" s="211" t="s">
        <v>828</v>
      </c>
      <c r="C127" s="212"/>
      <c r="D127" s="208"/>
      <c r="E127" s="212"/>
      <c r="F127" s="209">
        <f t="shared" si="0"/>
        <v>0</v>
      </c>
    </row>
    <row r="128" spans="1:6" ht="12">
      <c r="A128" s="206">
        <v>42</v>
      </c>
      <c r="B128" s="211" t="s">
        <v>829</v>
      </c>
      <c r="C128" s="212" t="s">
        <v>718</v>
      </c>
      <c r="D128" s="208">
        <v>2</v>
      </c>
      <c r="E128" s="208"/>
      <c r="F128" s="209">
        <f t="shared" si="0"/>
        <v>0</v>
      </c>
    </row>
    <row r="129" spans="1:6" ht="12">
      <c r="A129" s="206"/>
      <c r="B129" s="211"/>
      <c r="C129" s="212"/>
      <c r="D129" s="208"/>
      <c r="E129" s="212"/>
      <c r="F129" s="209">
        <f t="shared" si="0"/>
        <v>0</v>
      </c>
    </row>
    <row r="130" spans="1:6" ht="12">
      <c r="A130" s="206"/>
      <c r="B130" s="211" t="s">
        <v>830</v>
      </c>
      <c r="C130" s="212"/>
      <c r="D130" s="208"/>
      <c r="E130" s="212"/>
      <c r="F130" s="209">
        <f t="shared" si="0"/>
        <v>0</v>
      </c>
    </row>
    <row r="131" spans="1:6" ht="12">
      <c r="A131" s="206">
        <v>43</v>
      </c>
      <c r="B131" s="211" t="s">
        <v>831</v>
      </c>
      <c r="C131" s="212" t="s">
        <v>718</v>
      </c>
      <c r="D131" s="208">
        <v>4</v>
      </c>
      <c r="E131" s="212"/>
      <c r="F131" s="209">
        <f t="shared" si="0"/>
        <v>0</v>
      </c>
    </row>
    <row r="132" spans="1:6" ht="12">
      <c r="A132" s="206"/>
      <c r="B132" s="211"/>
      <c r="C132" s="212"/>
      <c r="D132" s="208"/>
      <c r="E132" s="212"/>
      <c r="F132" s="209">
        <f t="shared" si="0"/>
        <v>0</v>
      </c>
    </row>
    <row r="133" spans="1:6" ht="12">
      <c r="A133" s="206"/>
      <c r="B133" s="211" t="s">
        <v>832</v>
      </c>
      <c r="C133" s="212"/>
      <c r="D133" s="208"/>
      <c r="E133" s="212"/>
      <c r="F133" s="209">
        <f t="shared" si="0"/>
        <v>0</v>
      </c>
    </row>
    <row r="134" spans="1:6" ht="12">
      <c r="A134" s="206">
        <v>44</v>
      </c>
      <c r="B134" s="211" t="s">
        <v>833</v>
      </c>
      <c r="C134" s="212" t="s">
        <v>718</v>
      </c>
      <c r="D134" s="208">
        <v>3</v>
      </c>
      <c r="E134" s="212"/>
      <c r="F134" s="209">
        <f t="shared" si="0"/>
        <v>0</v>
      </c>
    </row>
    <row r="135" spans="1:6" ht="12">
      <c r="A135" s="206"/>
      <c r="B135" s="211"/>
      <c r="C135" s="212"/>
      <c r="D135" s="208"/>
      <c r="E135" s="212"/>
      <c r="F135" s="209">
        <f t="shared" si="0"/>
        <v>0</v>
      </c>
    </row>
    <row r="136" spans="1:6" ht="12">
      <c r="A136" s="206"/>
      <c r="B136" s="211" t="s">
        <v>834</v>
      </c>
      <c r="C136" s="212"/>
      <c r="D136" s="208"/>
      <c r="E136" s="212"/>
      <c r="F136" s="209">
        <f t="shared" si="0"/>
        <v>0</v>
      </c>
    </row>
    <row r="137" spans="1:6" ht="12">
      <c r="A137" s="206">
        <v>45</v>
      </c>
      <c r="B137" s="211" t="s">
        <v>835</v>
      </c>
      <c r="C137" s="212" t="s">
        <v>276</v>
      </c>
      <c r="D137" s="208">
        <v>100</v>
      </c>
      <c r="E137" s="212"/>
      <c r="F137" s="209">
        <f t="shared" si="0"/>
        <v>0</v>
      </c>
    </row>
    <row r="138" spans="1:6" ht="12">
      <c r="A138" s="206"/>
      <c r="B138" s="211"/>
      <c r="C138" s="212"/>
      <c r="D138" s="208"/>
      <c r="E138" s="212"/>
      <c r="F138" s="209">
        <f t="shared" si="0"/>
        <v>0</v>
      </c>
    </row>
    <row r="139" spans="1:6" ht="12">
      <c r="A139" s="206"/>
      <c r="B139" s="211" t="s">
        <v>836</v>
      </c>
      <c r="C139" s="212"/>
      <c r="D139" s="208"/>
      <c r="E139" s="212"/>
      <c r="F139" s="209">
        <f t="shared" si="0"/>
        <v>0</v>
      </c>
    </row>
    <row r="140" spans="1:6" ht="12">
      <c r="A140" s="206">
        <v>46</v>
      </c>
      <c r="B140" s="211" t="s">
        <v>837</v>
      </c>
      <c r="C140" s="212" t="s">
        <v>718</v>
      </c>
      <c r="D140" s="208">
        <v>8</v>
      </c>
      <c r="E140" s="212"/>
      <c r="F140" s="209">
        <f t="shared" si="0"/>
        <v>0</v>
      </c>
    </row>
    <row r="141" spans="1:6" ht="12">
      <c r="A141" s="206"/>
      <c r="B141" s="211"/>
      <c r="C141" s="212"/>
      <c r="D141" s="208"/>
      <c r="E141" s="212"/>
      <c r="F141" s="209">
        <f t="shared" si="0"/>
        <v>0</v>
      </c>
    </row>
    <row r="142" spans="1:6" ht="12">
      <c r="A142" s="206"/>
      <c r="B142" s="216" t="s">
        <v>774</v>
      </c>
      <c r="C142" s="212"/>
      <c r="D142" s="208"/>
      <c r="E142" s="212"/>
      <c r="F142" s="209">
        <f t="shared" si="0"/>
        <v>0</v>
      </c>
    </row>
    <row r="143" spans="1:6" ht="12">
      <c r="A143" s="206"/>
      <c r="B143" s="211"/>
      <c r="C143" s="212"/>
      <c r="D143" s="208"/>
      <c r="E143" s="212"/>
      <c r="F143" s="209">
        <f t="shared" si="0"/>
        <v>0</v>
      </c>
    </row>
    <row r="144" spans="1:6" ht="12">
      <c r="A144" s="206"/>
      <c r="B144" s="211" t="s">
        <v>838</v>
      </c>
      <c r="C144" s="212"/>
      <c r="D144" s="208"/>
      <c r="E144" s="212"/>
      <c r="F144" s="209">
        <f t="shared" si="0"/>
        <v>0</v>
      </c>
    </row>
    <row r="145" spans="1:6" ht="12">
      <c r="A145" s="206">
        <v>47</v>
      </c>
      <c r="B145" s="211" t="s">
        <v>839</v>
      </c>
      <c r="C145" s="212" t="s">
        <v>718</v>
      </c>
      <c r="D145" s="208">
        <v>2</v>
      </c>
      <c r="E145" s="212"/>
      <c r="F145" s="209">
        <f t="shared" si="0"/>
        <v>0</v>
      </c>
    </row>
    <row r="146" spans="1:6" ht="12">
      <c r="A146" s="206"/>
      <c r="B146" s="211"/>
      <c r="C146" s="212"/>
      <c r="D146" s="208"/>
      <c r="E146" s="212"/>
      <c r="F146" s="209">
        <f t="shared" si="0"/>
        <v>0</v>
      </c>
    </row>
    <row r="147" spans="1:6" ht="12">
      <c r="A147" s="206"/>
      <c r="B147" s="211" t="s">
        <v>797</v>
      </c>
      <c r="C147" s="212"/>
      <c r="D147" s="208"/>
      <c r="E147" s="212"/>
      <c r="F147" s="209">
        <f t="shared" si="0"/>
        <v>0</v>
      </c>
    </row>
    <row r="148" spans="1:6" ht="12">
      <c r="A148" s="206">
        <v>48</v>
      </c>
      <c r="B148" s="211" t="s">
        <v>840</v>
      </c>
      <c r="C148" s="212" t="s">
        <v>276</v>
      </c>
      <c r="D148" s="208">
        <v>0.5</v>
      </c>
      <c r="E148" s="212"/>
      <c r="F148" s="209">
        <f t="shared" si="0"/>
        <v>0</v>
      </c>
    </row>
    <row r="149" spans="1:6" ht="12">
      <c r="A149" s="206"/>
      <c r="B149" s="211"/>
      <c r="C149" s="212"/>
      <c r="D149" s="208"/>
      <c r="E149" s="212"/>
      <c r="F149" s="209">
        <f t="shared" si="0"/>
        <v>0</v>
      </c>
    </row>
    <row r="150" spans="1:6" ht="12">
      <c r="A150" s="206"/>
      <c r="B150" s="211" t="s">
        <v>841</v>
      </c>
      <c r="C150" s="212"/>
      <c r="D150" s="208"/>
      <c r="E150" s="212"/>
      <c r="F150" s="209">
        <f t="shared" si="0"/>
        <v>0</v>
      </c>
    </row>
    <row r="151" spans="1:6" ht="12">
      <c r="A151" s="206">
        <v>49</v>
      </c>
      <c r="B151" s="211" t="s">
        <v>842</v>
      </c>
      <c r="C151" s="212" t="s">
        <v>718</v>
      </c>
      <c r="D151" s="208">
        <v>3</v>
      </c>
      <c r="E151" s="212"/>
      <c r="F151" s="209">
        <f t="shared" si="0"/>
        <v>0</v>
      </c>
    </row>
    <row r="152" spans="1:6" ht="12">
      <c r="A152" s="206"/>
      <c r="B152" s="211"/>
      <c r="C152" s="212"/>
      <c r="D152" s="208"/>
      <c r="E152" s="212"/>
      <c r="F152" s="209">
        <f t="shared" si="0"/>
        <v>0</v>
      </c>
    </row>
    <row r="153" spans="1:6" ht="24">
      <c r="A153" s="206">
        <v>50</v>
      </c>
      <c r="B153" s="211" t="s">
        <v>843</v>
      </c>
      <c r="C153" s="212" t="s">
        <v>718</v>
      </c>
      <c r="D153" s="208">
        <v>3</v>
      </c>
      <c r="E153" s="212"/>
      <c r="F153" s="209">
        <f t="shared" si="0"/>
        <v>0</v>
      </c>
    </row>
    <row r="154" spans="1:6" ht="12">
      <c r="A154" s="206"/>
      <c r="B154" s="211"/>
      <c r="C154" s="212"/>
      <c r="D154" s="208"/>
      <c r="E154" s="212"/>
      <c r="F154" s="209">
        <f t="shared" si="0"/>
        <v>0</v>
      </c>
    </row>
    <row r="155" spans="1:6" ht="12">
      <c r="A155" s="206"/>
      <c r="B155" s="211" t="s">
        <v>844</v>
      </c>
      <c r="C155" s="212"/>
      <c r="D155" s="208"/>
      <c r="E155" s="212"/>
      <c r="F155" s="209">
        <f t="shared" si="0"/>
        <v>0</v>
      </c>
    </row>
    <row r="156" spans="1:6" ht="12">
      <c r="A156" s="206">
        <v>51</v>
      </c>
      <c r="B156" s="211" t="s">
        <v>845</v>
      </c>
      <c r="C156" s="212" t="s">
        <v>718</v>
      </c>
      <c r="D156" s="208">
        <v>3</v>
      </c>
      <c r="E156" s="212"/>
      <c r="F156" s="209">
        <f t="shared" si="0"/>
        <v>0</v>
      </c>
    </row>
    <row r="157" spans="1:6" ht="12">
      <c r="A157" s="206"/>
      <c r="B157" s="211"/>
      <c r="C157" s="212"/>
      <c r="D157" s="208"/>
      <c r="E157" s="212"/>
      <c r="F157" s="209">
        <f t="shared" si="0"/>
        <v>0</v>
      </c>
    </row>
    <row r="158" spans="1:6" ht="12">
      <c r="A158" s="206"/>
      <c r="B158" s="211" t="s">
        <v>846</v>
      </c>
      <c r="C158" s="212"/>
      <c r="D158" s="208"/>
      <c r="E158" s="212"/>
      <c r="F158" s="209">
        <f t="shared" si="0"/>
        <v>0</v>
      </c>
    </row>
    <row r="159" spans="1:6" ht="12">
      <c r="A159" s="206">
        <v>52</v>
      </c>
      <c r="B159" s="211" t="s">
        <v>847</v>
      </c>
      <c r="C159" s="212" t="s">
        <v>718</v>
      </c>
      <c r="D159" s="208">
        <v>3</v>
      </c>
      <c r="E159" s="212"/>
      <c r="F159" s="209">
        <f t="shared" si="0"/>
        <v>0</v>
      </c>
    </row>
    <row r="160" spans="1:6" ht="12">
      <c r="A160" s="206"/>
      <c r="B160" s="211"/>
      <c r="C160" s="212"/>
      <c r="D160" s="208"/>
      <c r="E160" s="212"/>
      <c r="F160" s="209">
        <f t="shared" si="0"/>
        <v>0</v>
      </c>
    </row>
    <row r="161" spans="1:6" ht="24">
      <c r="A161" s="206"/>
      <c r="B161" s="211" t="s">
        <v>848</v>
      </c>
      <c r="C161" s="212"/>
      <c r="D161" s="208"/>
      <c r="E161" s="212"/>
      <c r="F161" s="209">
        <f t="shared" si="0"/>
        <v>0</v>
      </c>
    </row>
    <row r="162" spans="1:6" ht="12">
      <c r="A162" s="206">
        <v>53</v>
      </c>
      <c r="B162" s="211" t="s">
        <v>839</v>
      </c>
      <c r="C162" s="212" t="s">
        <v>718</v>
      </c>
      <c r="D162" s="208">
        <v>3</v>
      </c>
      <c r="E162" s="212"/>
      <c r="F162" s="209">
        <f t="shared" si="0"/>
        <v>0</v>
      </c>
    </row>
    <row r="163" spans="1:6" ht="12">
      <c r="A163" s="206"/>
      <c r="B163" s="211"/>
      <c r="C163" s="212"/>
      <c r="D163" s="208"/>
      <c r="E163" s="212"/>
      <c r="F163" s="209">
        <f t="shared" si="0"/>
        <v>0</v>
      </c>
    </row>
    <row r="164" spans="1:6" ht="12">
      <c r="A164" s="206"/>
      <c r="B164" s="211" t="s">
        <v>849</v>
      </c>
      <c r="C164" s="212"/>
      <c r="D164" s="208"/>
      <c r="E164" s="212"/>
      <c r="F164" s="209">
        <f t="shared" si="0"/>
        <v>0</v>
      </c>
    </row>
    <row r="165" spans="1:6" ht="12">
      <c r="A165" s="206">
        <v>54</v>
      </c>
      <c r="B165" s="211" t="s">
        <v>734</v>
      </c>
      <c r="C165" s="212" t="s">
        <v>718</v>
      </c>
      <c r="D165" s="208">
        <v>1</v>
      </c>
      <c r="E165" s="212"/>
      <c r="F165" s="209">
        <f t="shared" si="0"/>
        <v>0</v>
      </c>
    </row>
    <row r="166" spans="1:6" ht="12">
      <c r="A166" s="206"/>
      <c r="B166" s="211"/>
      <c r="C166" s="212"/>
      <c r="D166" s="208"/>
      <c r="E166" s="212"/>
      <c r="F166" s="209">
        <f t="shared" si="0"/>
        <v>0</v>
      </c>
    </row>
    <row r="167" spans="1:6" ht="12">
      <c r="A167" s="206"/>
      <c r="B167" s="211" t="s">
        <v>805</v>
      </c>
      <c r="C167" s="212"/>
      <c r="D167" s="208"/>
      <c r="E167" s="212"/>
      <c r="F167" s="209">
        <f t="shared" si="0"/>
        <v>0</v>
      </c>
    </row>
    <row r="168" spans="1:6" ht="12">
      <c r="A168" s="206">
        <v>55</v>
      </c>
      <c r="B168" s="211" t="s">
        <v>734</v>
      </c>
      <c r="C168" s="212" t="s">
        <v>718</v>
      </c>
      <c r="D168" s="208">
        <v>1</v>
      </c>
      <c r="E168" s="212"/>
      <c r="F168" s="209">
        <f t="shared" si="0"/>
        <v>0</v>
      </c>
    </row>
    <row r="169" spans="1:6" ht="12">
      <c r="A169" s="206"/>
      <c r="B169" s="211"/>
      <c r="C169" s="212"/>
      <c r="D169" s="208"/>
      <c r="E169" s="212"/>
      <c r="F169" s="209">
        <f t="shared" si="0"/>
        <v>0</v>
      </c>
    </row>
    <row r="170" spans="1:6" ht="24">
      <c r="A170" s="206">
        <v>56</v>
      </c>
      <c r="B170" s="211" t="s">
        <v>775</v>
      </c>
      <c r="C170" s="212" t="s">
        <v>776</v>
      </c>
      <c r="D170" s="208">
        <v>96</v>
      </c>
      <c r="E170" s="212"/>
      <c r="F170" s="209">
        <f t="shared" si="0"/>
        <v>0</v>
      </c>
    </row>
    <row r="171" spans="1:6" ht="12">
      <c r="A171" s="206"/>
      <c r="B171" s="211"/>
      <c r="C171" s="212"/>
      <c r="D171" s="208"/>
      <c r="E171" s="212"/>
      <c r="F171" s="209">
        <f t="shared" si="0"/>
        <v>0</v>
      </c>
    </row>
    <row r="172" spans="1:6" ht="12">
      <c r="A172" s="206">
        <v>57</v>
      </c>
      <c r="B172" s="211" t="s">
        <v>777</v>
      </c>
      <c r="C172" s="212" t="s">
        <v>255</v>
      </c>
      <c r="D172" s="208">
        <v>800</v>
      </c>
      <c r="E172" s="212"/>
      <c r="F172" s="209">
        <f t="shared" si="0"/>
        <v>0</v>
      </c>
    </row>
    <row r="173" spans="1:6" ht="12">
      <c r="A173" s="206"/>
      <c r="B173" s="211"/>
      <c r="C173" s="212"/>
      <c r="D173" s="208"/>
      <c r="E173" s="212"/>
      <c r="F173" s="209">
        <f t="shared" si="0"/>
        <v>0</v>
      </c>
    </row>
    <row r="174" spans="1:6" ht="36">
      <c r="A174" s="206"/>
      <c r="B174" s="211" t="s">
        <v>850</v>
      </c>
      <c r="C174" s="212"/>
      <c r="D174" s="208"/>
      <c r="E174" s="212"/>
      <c r="F174" s="209">
        <f t="shared" si="0"/>
        <v>0</v>
      </c>
    </row>
    <row r="175" spans="1:6" ht="12">
      <c r="A175" s="206"/>
      <c r="B175" s="211"/>
      <c r="C175" s="212"/>
      <c r="D175" s="208"/>
      <c r="E175" s="212"/>
      <c r="F175" s="209">
        <f t="shared" si="0"/>
        <v>0</v>
      </c>
    </row>
    <row r="176" spans="1:6" ht="12">
      <c r="A176" s="206">
        <v>58</v>
      </c>
      <c r="B176" s="211" t="s">
        <v>851</v>
      </c>
      <c r="C176" s="212" t="s">
        <v>420</v>
      </c>
      <c r="D176" s="208">
        <v>1</v>
      </c>
      <c r="E176" s="212"/>
      <c r="F176" s="209">
        <f t="shared" si="0"/>
        <v>0</v>
      </c>
    </row>
    <row r="177" spans="1:6" thickBot="1">
      <c r="A177" s="206"/>
      <c r="B177" s="211"/>
      <c r="C177" s="212"/>
      <c r="D177" s="208"/>
      <c r="E177" s="212"/>
      <c r="F177" s="209"/>
    </row>
    <row r="178" spans="1:6" thickBot="1">
      <c r="A178" s="213"/>
      <c r="B178" s="408" t="s">
        <v>781</v>
      </c>
      <c r="C178" s="409"/>
      <c r="D178" s="409"/>
      <c r="E178" s="410"/>
      <c r="F178" s="214">
        <f>SUM(F22:F177)</f>
        <v>0</v>
      </c>
    </row>
    <row r="179" spans="1:6" thickBot="1">
      <c r="A179" s="206"/>
      <c r="B179" s="207"/>
      <c r="C179" s="208"/>
      <c r="D179" s="208"/>
      <c r="E179" s="210"/>
      <c r="F179" s="209">
        <f t="shared" si="0"/>
        <v>0</v>
      </c>
    </row>
    <row r="180" spans="1:6" ht="12" customHeight="1" thickBot="1">
      <c r="A180" s="213"/>
      <c r="B180" s="387" t="s">
        <v>782</v>
      </c>
      <c r="C180" s="388"/>
      <c r="D180" s="388"/>
      <c r="E180" s="389"/>
      <c r="F180" s="214">
        <f>+F178+F20</f>
        <v>0</v>
      </c>
    </row>
    <row r="181" spans="1:6" ht="12" customHeight="1"/>
    <row r="182" spans="1:6" ht="12" customHeight="1"/>
    <row r="183" spans="1:6" ht="12" customHeight="1"/>
    <row r="184" spans="1:6" ht="12" customHeight="1"/>
    <row r="185" spans="1:6" ht="12" customHeight="1"/>
    <row r="186" spans="1:6" ht="12" customHeight="1"/>
    <row r="187" spans="1:6" ht="12" customHeight="1"/>
    <row r="188" spans="1:6" ht="12" customHeight="1"/>
    <row r="189" spans="1:6" ht="12" customHeight="1"/>
    <row r="190" spans="1:6" ht="12" customHeight="1"/>
    <row r="191" spans="1:6" ht="12" customHeight="1"/>
    <row r="192" spans="1:6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</sheetData>
  <mergeCells count="7">
    <mergeCell ref="B180:E180"/>
    <mergeCell ref="A1:A3"/>
    <mergeCell ref="C1:D1"/>
    <mergeCell ref="E1:F3"/>
    <mergeCell ref="B2:D3"/>
    <mergeCell ref="B20:E20"/>
    <mergeCell ref="B178:E178"/>
  </mergeCells>
  <printOptions gridLines="1"/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1" manualBreakCount="1">
    <brk id="37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822AB-B805-4D7C-9C3C-71FDCC3AE8EF}">
  <dimension ref="A1:H50"/>
  <sheetViews>
    <sheetView workbookViewId="0">
      <selection activeCell="C41" sqref="C41"/>
    </sheetView>
  </sheetViews>
  <sheetFormatPr defaultRowHeight="11.25"/>
  <cols>
    <col min="1" max="1" width="5.1640625" style="288" customWidth="1"/>
    <col min="2" max="2" width="12.1640625" bestFit="1" customWidth="1"/>
    <col min="3" max="3" width="85.33203125" customWidth="1"/>
    <col min="4" max="4" width="13.83203125" bestFit="1" customWidth="1"/>
    <col min="5" max="5" width="8.83203125" bestFit="1" customWidth="1"/>
    <col min="6" max="6" width="8.33203125" bestFit="1" customWidth="1"/>
    <col min="7" max="7" width="10" customWidth="1"/>
    <col min="8" max="8" width="11" bestFit="1" customWidth="1"/>
    <col min="257" max="257" width="5.1640625" customWidth="1"/>
    <col min="258" max="258" width="12.1640625" bestFit="1" customWidth="1"/>
    <col min="259" max="259" width="85.33203125" customWidth="1"/>
    <col min="260" max="260" width="13.83203125" bestFit="1" customWidth="1"/>
    <col min="261" max="261" width="8.83203125" bestFit="1" customWidth="1"/>
    <col min="262" max="262" width="8.33203125" bestFit="1" customWidth="1"/>
    <col min="263" max="263" width="10" customWidth="1"/>
    <col min="264" max="264" width="11" bestFit="1" customWidth="1"/>
    <col min="513" max="513" width="5.1640625" customWidth="1"/>
    <col min="514" max="514" width="12.1640625" bestFit="1" customWidth="1"/>
    <col min="515" max="515" width="85.33203125" customWidth="1"/>
    <col min="516" max="516" width="13.83203125" bestFit="1" customWidth="1"/>
    <col min="517" max="517" width="8.83203125" bestFit="1" customWidth="1"/>
    <col min="518" max="518" width="8.33203125" bestFit="1" customWidth="1"/>
    <col min="519" max="519" width="10" customWidth="1"/>
    <col min="520" max="520" width="11" bestFit="1" customWidth="1"/>
    <col min="769" max="769" width="5.1640625" customWidth="1"/>
    <col min="770" max="770" width="12.1640625" bestFit="1" customWidth="1"/>
    <col min="771" max="771" width="85.33203125" customWidth="1"/>
    <col min="772" max="772" width="13.83203125" bestFit="1" customWidth="1"/>
    <col min="773" max="773" width="8.83203125" bestFit="1" customWidth="1"/>
    <col min="774" max="774" width="8.33203125" bestFit="1" customWidth="1"/>
    <col min="775" max="775" width="10" customWidth="1"/>
    <col min="776" max="776" width="11" bestFit="1" customWidth="1"/>
    <col min="1025" max="1025" width="5.1640625" customWidth="1"/>
    <col min="1026" max="1026" width="12.1640625" bestFit="1" customWidth="1"/>
    <col min="1027" max="1027" width="85.33203125" customWidth="1"/>
    <col min="1028" max="1028" width="13.83203125" bestFit="1" customWidth="1"/>
    <col min="1029" max="1029" width="8.83203125" bestFit="1" customWidth="1"/>
    <col min="1030" max="1030" width="8.33203125" bestFit="1" customWidth="1"/>
    <col min="1031" max="1031" width="10" customWidth="1"/>
    <col min="1032" max="1032" width="11" bestFit="1" customWidth="1"/>
    <col min="1281" max="1281" width="5.1640625" customWidth="1"/>
    <col min="1282" max="1282" width="12.1640625" bestFit="1" customWidth="1"/>
    <col min="1283" max="1283" width="85.33203125" customWidth="1"/>
    <col min="1284" max="1284" width="13.83203125" bestFit="1" customWidth="1"/>
    <col min="1285" max="1285" width="8.83203125" bestFit="1" customWidth="1"/>
    <col min="1286" max="1286" width="8.33203125" bestFit="1" customWidth="1"/>
    <col min="1287" max="1287" width="10" customWidth="1"/>
    <col min="1288" max="1288" width="11" bestFit="1" customWidth="1"/>
    <col min="1537" max="1537" width="5.1640625" customWidth="1"/>
    <col min="1538" max="1538" width="12.1640625" bestFit="1" customWidth="1"/>
    <col min="1539" max="1539" width="85.33203125" customWidth="1"/>
    <col min="1540" max="1540" width="13.83203125" bestFit="1" customWidth="1"/>
    <col min="1541" max="1541" width="8.83203125" bestFit="1" customWidth="1"/>
    <col min="1542" max="1542" width="8.33203125" bestFit="1" customWidth="1"/>
    <col min="1543" max="1543" width="10" customWidth="1"/>
    <col min="1544" max="1544" width="11" bestFit="1" customWidth="1"/>
    <col min="1793" max="1793" width="5.1640625" customWidth="1"/>
    <col min="1794" max="1794" width="12.1640625" bestFit="1" customWidth="1"/>
    <col min="1795" max="1795" width="85.33203125" customWidth="1"/>
    <col min="1796" max="1796" width="13.83203125" bestFit="1" customWidth="1"/>
    <col min="1797" max="1797" width="8.83203125" bestFit="1" customWidth="1"/>
    <col min="1798" max="1798" width="8.33203125" bestFit="1" customWidth="1"/>
    <col min="1799" max="1799" width="10" customWidth="1"/>
    <col min="1800" max="1800" width="11" bestFit="1" customWidth="1"/>
    <col min="2049" max="2049" width="5.1640625" customWidth="1"/>
    <col min="2050" max="2050" width="12.1640625" bestFit="1" customWidth="1"/>
    <col min="2051" max="2051" width="85.33203125" customWidth="1"/>
    <col min="2052" max="2052" width="13.83203125" bestFit="1" customWidth="1"/>
    <col min="2053" max="2053" width="8.83203125" bestFit="1" customWidth="1"/>
    <col min="2054" max="2054" width="8.33203125" bestFit="1" customWidth="1"/>
    <col min="2055" max="2055" width="10" customWidth="1"/>
    <col min="2056" max="2056" width="11" bestFit="1" customWidth="1"/>
    <col min="2305" max="2305" width="5.1640625" customWidth="1"/>
    <col min="2306" max="2306" width="12.1640625" bestFit="1" customWidth="1"/>
    <col min="2307" max="2307" width="85.33203125" customWidth="1"/>
    <col min="2308" max="2308" width="13.83203125" bestFit="1" customWidth="1"/>
    <col min="2309" max="2309" width="8.83203125" bestFit="1" customWidth="1"/>
    <col min="2310" max="2310" width="8.33203125" bestFit="1" customWidth="1"/>
    <col min="2311" max="2311" width="10" customWidth="1"/>
    <col min="2312" max="2312" width="11" bestFit="1" customWidth="1"/>
    <col min="2561" max="2561" width="5.1640625" customWidth="1"/>
    <col min="2562" max="2562" width="12.1640625" bestFit="1" customWidth="1"/>
    <col min="2563" max="2563" width="85.33203125" customWidth="1"/>
    <col min="2564" max="2564" width="13.83203125" bestFit="1" customWidth="1"/>
    <col min="2565" max="2565" width="8.83203125" bestFit="1" customWidth="1"/>
    <col min="2566" max="2566" width="8.33203125" bestFit="1" customWidth="1"/>
    <col min="2567" max="2567" width="10" customWidth="1"/>
    <col min="2568" max="2568" width="11" bestFit="1" customWidth="1"/>
    <col min="2817" max="2817" width="5.1640625" customWidth="1"/>
    <col min="2818" max="2818" width="12.1640625" bestFit="1" customWidth="1"/>
    <col min="2819" max="2819" width="85.33203125" customWidth="1"/>
    <col min="2820" max="2820" width="13.83203125" bestFit="1" customWidth="1"/>
    <col min="2821" max="2821" width="8.83203125" bestFit="1" customWidth="1"/>
    <col min="2822" max="2822" width="8.33203125" bestFit="1" customWidth="1"/>
    <col min="2823" max="2823" width="10" customWidth="1"/>
    <col min="2824" max="2824" width="11" bestFit="1" customWidth="1"/>
    <col min="3073" max="3073" width="5.1640625" customWidth="1"/>
    <col min="3074" max="3074" width="12.1640625" bestFit="1" customWidth="1"/>
    <col min="3075" max="3075" width="85.33203125" customWidth="1"/>
    <col min="3076" max="3076" width="13.83203125" bestFit="1" customWidth="1"/>
    <col min="3077" max="3077" width="8.83203125" bestFit="1" customWidth="1"/>
    <col min="3078" max="3078" width="8.33203125" bestFit="1" customWidth="1"/>
    <col min="3079" max="3079" width="10" customWidth="1"/>
    <col min="3080" max="3080" width="11" bestFit="1" customWidth="1"/>
    <col min="3329" max="3329" width="5.1640625" customWidth="1"/>
    <col min="3330" max="3330" width="12.1640625" bestFit="1" customWidth="1"/>
    <col min="3331" max="3331" width="85.33203125" customWidth="1"/>
    <col min="3332" max="3332" width="13.83203125" bestFit="1" customWidth="1"/>
    <col min="3333" max="3333" width="8.83203125" bestFit="1" customWidth="1"/>
    <col min="3334" max="3334" width="8.33203125" bestFit="1" customWidth="1"/>
    <col min="3335" max="3335" width="10" customWidth="1"/>
    <col min="3336" max="3336" width="11" bestFit="1" customWidth="1"/>
    <col min="3585" max="3585" width="5.1640625" customWidth="1"/>
    <col min="3586" max="3586" width="12.1640625" bestFit="1" customWidth="1"/>
    <col min="3587" max="3587" width="85.33203125" customWidth="1"/>
    <col min="3588" max="3588" width="13.83203125" bestFit="1" customWidth="1"/>
    <col min="3589" max="3589" width="8.83203125" bestFit="1" customWidth="1"/>
    <col min="3590" max="3590" width="8.33203125" bestFit="1" customWidth="1"/>
    <col min="3591" max="3591" width="10" customWidth="1"/>
    <col min="3592" max="3592" width="11" bestFit="1" customWidth="1"/>
    <col min="3841" max="3841" width="5.1640625" customWidth="1"/>
    <col min="3842" max="3842" width="12.1640625" bestFit="1" customWidth="1"/>
    <col min="3843" max="3843" width="85.33203125" customWidth="1"/>
    <col min="3844" max="3844" width="13.83203125" bestFit="1" customWidth="1"/>
    <col min="3845" max="3845" width="8.83203125" bestFit="1" customWidth="1"/>
    <col min="3846" max="3846" width="8.33203125" bestFit="1" customWidth="1"/>
    <col min="3847" max="3847" width="10" customWidth="1"/>
    <col min="3848" max="3848" width="11" bestFit="1" customWidth="1"/>
    <col min="4097" max="4097" width="5.1640625" customWidth="1"/>
    <col min="4098" max="4098" width="12.1640625" bestFit="1" customWidth="1"/>
    <col min="4099" max="4099" width="85.33203125" customWidth="1"/>
    <col min="4100" max="4100" width="13.83203125" bestFit="1" customWidth="1"/>
    <col min="4101" max="4101" width="8.83203125" bestFit="1" customWidth="1"/>
    <col min="4102" max="4102" width="8.33203125" bestFit="1" customWidth="1"/>
    <col min="4103" max="4103" width="10" customWidth="1"/>
    <col min="4104" max="4104" width="11" bestFit="1" customWidth="1"/>
    <col min="4353" max="4353" width="5.1640625" customWidth="1"/>
    <col min="4354" max="4354" width="12.1640625" bestFit="1" customWidth="1"/>
    <col min="4355" max="4355" width="85.33203125" customWidth="1"/>
    <col min="4356" max="4356" width="13.83203125" bestFit="1" customWidth="1"/>
    <col min="4357" max="4357" width="8.83203125" bestFit="1" customWidth="1"/>
    <col min="4358" max="4358" width="8.33203125" bestFit="1" customWidth="1"/>
    <col min="4359" max="4359" width="10" customWidth="1"/>
    <col min="4360" max="4360" width="11" bestFit="1" customWidth="1"/>
    <col min="4609" max="4609" width="5.1640625" customWidth="1"/>
    <col min="4610" max="4610" width="12.1640625" bestFit="1" customWidth="1"/>
    <col min="4611" max="4611" width="85.33203125" customWidth="1"/>
    <col min="4612" max="4612" width="13.83203125" bestFit="1" customWidth="1"/>
    <col min="4613" max="4613" width="8.83203125" bestFit="1" customWidth="1"/>
    <col min="4614" max="4614" width="8.33203125" bestFit="1" customWidth="1"/>
    <col min="4615" max="4615" width="10" customWidth="1"/>
    <col min="4616" max="4616" width="11" bestFit="1" customWidth="1"/>
    <col min="4865" max="4865" width="5.1640625" customWidth="1"/>
    <col min="4866" max="4866" width="12.1640625" bestFit="1" customWidth="1"/>
    <col min="4867" max="4867" width="85.33203125" customWidth="1"/>
    <col min="4868" max="4868" width="13.83203125" bestFit="1" customWidth="1"/>
    <col min="4869" max="4869" width="8.83203125" bestFit="1" customWidth="1"/>
    <col min="4870" max="4870" width="8.33203125" bestFit="1" customWidth="1"/>
    <col min="4871" max="4871" width="10" customWidth="1"/>
    <col min="4872" max="4872" width="11" bestFit="1" customWidth="1"/>
    <col min="5121" max="5121" width="5.1640625" customWidth="1"/>
    <col min="5122" max="5122" width="12.1640625" bestFit="1" customWidth="1"/>
    <col min="5123" max="5123" width="85.33203125" customWidth="1"/>
    <col min="5124" max="5124" width="13.83203125" bestFit="1" customWidth="1"/>
    <col min="5125" max="5125" width="8.83203125" bestFit="1" customWidth="1"/>
    <col min="5126" max="5126" width="8.33203125" bestFit="1" customWidth="1"/>
    <col min="5127" max="5127" width="10" customWidth="1"/>
    <col min="5128" max="5128" width="11" bestFit="1" customWidth="1"/>
    <col min="5377" max="5377" width="5.1640625" customWidth="1"/>
    <col min="5378" max="5378" width="12.1640625" bestFit="1" customWidth="1"/>
    <col min="5379" max="5379" width="85.33203125" customWidth="1"/>
    <col min="5380" max="5380" width="13.83203125" bestFit="1" customWidth="1"/>
    <col min="5381" max="5381" width="8.83203125" bestFit="1" customWidth="1"/>
    <col min="5382" max="5382" width="8.33203125" bestFit="1" customWidth="1"/>
    <col min="5383" max="5383" width="10" customWidth="1"/>
    <col min="5384" max="5384" width="11" bestFit="1" customWidth="1"/>
    <col min="5633" max="5633" width="5.1640625" customWidth="1"/>
    <col min="5634" max="5634" width="12.1640625" bestFit="1" customWidth="1"/>
    <col min="5635" max="5635" width="85.33203125" customWidth="1"/>
    <col min="5636" max="5636" width="13.83203125" bestFit="1" customWidth="1"/>
    <col min="5637" max="5637" width="8.83203125" bestFit="1" customWidth="1"/>
    <col min="5638" max="5638" width="8.33203125" bestFit="1" customWidth="1"/>
    <col min="5639" max="5639" width="10" customWidth="1"/>
    <col min="5640" max="5640" width="11" bestFit="1" customWidth="1"/>
    <col min="5889" max="5889" width="5.1640625" customWidth="1"/>
    <col min="5890" max="5890" width="12.1640625" bestFit="1" customWidth="1"/>
    <col min="5891" max="5891" width="85.33203125" customWidth="1"/>
    <col min="5892" max="5892" width="13.83203125" bestFit="1" customWidth="1"/>
    <col min="5893" max="5893" width="8.83203125" bestFit="1" customWidth="1"/>
    <col min="5894" max="5894" width="8.33203125" bestFit="1" customWidth="1"/>
    <col min="5895" max="5895" width="10" customWidth="1"/>
    <col min="5896" max="5896" width="11" bestFit="1" customWidth="1"/>
    <col min="6145" max="6145" width="5.1640625" customWidth="1"/>
    <col min="6146" max="6146" width="12.1640625" bestFit="1" customWidth="1"/>
    <col min="6147" max="6147" width="85.33203125" customWidth="1"/>
    <col min="6148" max="6148" width="13.83203125" bestFit="1" customWidth="1"/>
    <col min="6149" max="6149" width="8.83203125" bestFit="1" customWidth="1"/>
    <col min="6150" max="6150" width="8.33203125" bestFit="1" customWidth="1"/>
    <col min="6151" max="6151" width="10" customWidth="1"/>
    <col min="6152" max="6152" width="11" bestFit="1" customWidth="1"/>
    <col min="6401" max="6401" width="5.1640625" customWidth="1"/>
    <col min="6402" max="6402" width="12.1640625" bestFit="1" customWidth="1"/>
    <col min="6403" max="6403" width="85.33203125" customWidth="1"/>
    <col min="6404" max="6404" width="13.83203125" bestFit="1" customWidth="1"/>
    <col min="6405" max="6405" width="8.83203125" bestFit="1" customWidth="1"/>
    <col min="6406" max="6406" width="8.33203125" bestFit="1" customWidth="1"/>
    <col min="6407" max="6407" width="10" customWidth="1"/>
    <col min="6408" max="6408" width="11" bestFit="1" customWidth="1"/>
    <col min="6657" max="6657" width="5.1640625" customWidth="1"/>
    <col min="6658" max="6658" width="12.1640625" bestFit="1" customWidth="1"/>
    <col min="6659" max="6659" width="85.33203125" customWidth="1"/>
    <col min="6660" max="6660" width="13.83203125" bestFit="1" customWidth="1"/>
    <col min="6661" max="6661" width="8.83203125" bestFit="1" customWidth="1"/>
    <col min="6662" max="6662" width="8.33203125" bestFit="1" customWidth="1"/>
    <col min="6663" max="6663" width="10" customWidth="1"/>
    <col min="6664" max="6664" width="11" bestFit="1" customWidth="1"/>
    <col min="6913" max="6913" width="5.1640625" customWidth="1"/>
    <col min="6914" max="6914" width="12.1640625" bestFit="1" customWidth="1"/>
    <col min="6915" max="6915" width="85.33203125" customWidth="1"/>
    <col min="6916" max="6916" width="13.83203125" bestFit="1" customWidth="1"/>
    <col min="6917" max="6917" width="8.83203125" bestFit="1" customWidth="1"/>
    <col min="6918" max="6918" width="8.33203125" bestFit="1" customWidth="1"/>
    <col min="6919" max="6919" width="10" customWidth="1"/>
    <col min="6920" max="6920" width="11" bestFit="1" customWidth="1"/>
    <col min="7169" max="7169" width="5.1640625" customWidth="1"/>
    <col min="7170" max="7170" width="12.1640625" bestFit="1" customWidth="1"/>
    <col min="7171" max="7171" width="85.33203125" customWidth="1"/>
    <col min="7172" max="7172" width="13.83203125" bestFit="1" customWidth="1"/>
    <col min="7173" max="7173" width="8.83203125" bestFit="1" customWidth="1"/>
    <col min="7174" max="7174" width="8.33203125" bestFit="1" customWidth="1"/>
    <col min="7175" max="7175" width="10" customWidth="1"/>
    <col min="7176" max="7176" width="11" bestFit="1" customWidth="1"/>
    <col min="7425" max="7425" width="5.1640625" customWidth="1"/>
    <col min="7426" max="7426" width="12.1640625" bestFit="1" customWidth="1"/>
    <col min="7427" max="7427" width="85.33203125" customWidth="1"/>
    <col min="7428" max="7428" width="13.83203125" bestFit="1" customWidth="1"/>
    <col min="7429" max="7429" width="8.83203125" bestFit="1" customWidth="1"/>
    <col min="7430" max="7430" width="8.33203125" bestFit="1" customWidth="1"/>
    <col min="7431" max="7431" width="10" customWidth="1"/>
    <col min="7432" max="7432" width="11" bestFit="1" customWidth="1"/>
    <col min="7681" max="7681" width="5.1640625" customWidth="1"/>
    <col min="7682" max="7682" width="12.1640625" bestFit="1" customWidth="1"/>
    <col min="7683" max="7683" width="85.33203125" customWidth="1"/>
    <col min="7684" max="7684" width="13.83203125" bestFit="1" customWidth="1"/>
    <col min="7685" max="7685" width="8.83203125" bestFit="1" customWidth="1"/>
    <col min="7686" max="7686" width="8.33203125" bestFit="1" customWidth="1"/>
    <col min="7687" max="7687" width="10" customWidth="1"/>
    <col min="7688" max="7688" width="11" bestFit="1" customWidth="1"/>
    <col min="7937" max="7937" width="5.1640625" customWidth="1"/>
    <col min="7938" max="7938" width="12.1640625" bestFit="1" customWidth="1"/>
    <col min="7939" max="7939" width="85.33203125" customWidth="1"/>
    <col min="7940" max="7940" width="13.83203125" bestFit="1" customWidth="1"/>
    <col min="7941" max="7941" width="8.83203125" bestFit="1" customWidth="1"/>
    <col min="7942" max="7942" width="8.33203125" bestFit="1" customWidth="1"/>
    <col min="7943" max="7943" width="10" customWidth="1"/>
    <col min="7944" max="7944" width="11" bestFit="1" customWidth="1"/>
    <col min="8193" max="8193" width="5.1640625" customWidth="1"/>
    <col min="8194" max="8194" width="12.1640625" bestFit="1" customWidth="1"/>
    <col min="8195" max="8195" width="85.33203125" customWidth="1"/>
    <col min="8196" max="8196" width="13.83203125" bestFit="1" customWidth="1"/>
    <col min="8197" max="8197" width="8.83203125" bestFit="1" customWidth="1"/>
    <col min="8198" max="8198" width="8.33203125" bestFit="1" customWidth="1"/>
    <col min="8199" max="8199" width="10" customWidth="1"/>
    <col min="8200" max="8200" width="11" bestFit="1" customWidth="1"/>
    <col min="8449" max="8449" width="5.1640625" customWidth="1"/>
    <col min="8450" max="8450" width="12.1640625" bestFit="1" customWidth="1"/>
    <col min="8451" max="8451" width="85.33203125" customWidth="1"/>
    <col min="8452" max="8452" width="13.83203125" bestFit="1" customWidth="1"/>
    <col min="8453" max="8453" width="8.83203125" bestFit="1" customWidth="1"/>
    <col min="8454" max="8454" width="8.33203125" bestFit="1" customWidth="1"/>
    <col min="8455" max="8455" width="10" customWidth="1"/>
    <col min="8456" max="8456" width="11" bestFit="1" customWidth="1"/>
    <col min="8705" max="8705" width="5.1640625" customWidth="1"/>
    <col min="8706" max="8706" width="12.1640625" bestFit="1" customWidth="1"/>
    <col min="8707" max="8707" width="85.33203125" customWidth="1"/>
    <col min="8708" max="8708" width="13.83203125" bestFit="1" customWidth="1"/>
    <col min="8709" max="8709" width="8.83203125" bestFit="1" customWidth="1"/>
    <col min="8710" max="8710" width="8.33203125" bestFit="1" customWidth="1"/>
    <col min="8711" max="8711" width="10" customWidth="1"/>
    <col min="8712" max="8712" width="11" bestFit="1" customWidth="1"/>
    <col min="8961" max="8961" width="5.1640625" customWidth="1"/>
    <col min="8962" max="8962" width="12.1640625" bestFit="1" customWidth="1"/>
    <col min="8963" max="8963" width="85.33203125" customWidth="1"/>
    <col min="8964" max="8964" width="13.83203125" bestFit="1" customWidth="1"/>
    <col min="8965" max="8965" width="8.83203125" bestFit="1" customWidth="1"/>
    <col min="8966" max="8966" width="8.33203125" bestFit="1" customWidth="1"/>
    <col min="8967" max="8967" width="10" customWidth="1"/>
    <col min="8968" max="8968" width="11" bestFit="1" customWidth="1"/>
    <col min="9217" max="9217" width="5.1640625" customWidth="1"/>
    <col min="9218" max="9218" width="12.1640625" bestFit="1" customWidth="1"/>
    <col min="9219" max="9219" width="85.33203125" customWidth="1"/>
    <col min="9220" max="9220" width="13.83203125" bestFit="1" customWidth="1"/>
    <col min="9221" max="9221" width="8.83203125" bestFit="1" customWidth="1"/>
    <col min="9222" max="9222" width="8.33203125" bestFit="1" customWidth="1"/>
    <col min="9223" max="9223" width="10" customWidth="1"/>
    <col min="9224" max="9224" width="11" bestFit="1" customWidth="1"/>
    <col min="9473" max="9473" width="5.1640625" customWidth="1"/>
    <col min="9474" max="9474" width="12.1640625" bestFit="1" customWidth="1"/>
    <col min="9475" max="9475" width="85.33203125" customWidth="1"/>
    <col min="9476" max="9476" width="13.83203125" bestFit="1" customWidth="1"/>
    <col min="9477" max="9477" width="8.83203125" bestFit="1" customWidth="1"/>
    <col min="9478" max="9478" width="8.33203125" bestFit="1" customWidth="1"/>
    <col min="9479" max="9479" width="10" customWidth="1"/>
    <col min="9480" max="9480" width="11" bestFit="1" customWidth="1"/>
    <col min="9729" max="9729" width="5.1640625" customWidth="1"/>
    <col min="9730" max="9730" width="12.1640625" bestFit="1" customWidth="1"/>
    <col min="9731" max="9731" width="85.33203125" customWidth="1"/>
    <col min="9732" max="9732" width="13.83203125" bestFit="1" customWidth="1"/>
    <col min="9733" max="9733" width="8.83203125" bestFit="1" customWidth="1"/>
    <col min="9734" max="9734" width="8.33203125" bestFit="1" customWidth="1"/>
    <col min="9735" max="9735" width="10" customWidth="1"/>
    <col min="9736" max="9736" width="11" bestFit="1" customWidth="1"/>
    <col min="9985" max="9985" width="5.1640625" customWidth="1"/>
    <col min="9986" max="9986" width="12.1640625" bestFit="1" customWidth="1"/>
    <col min="9987" max="9987" width="85.33203125" customWidth="1"/>
    <col min="9988" max="9988" width="13.83203125" bestFit="1" customWidth="1"/>
    <col min="9989" max="9989" width="8.83203125" bestFit="1" customWidth="1"/>
    <col min="9990" max="9990" width="8.33203125" bestFit="1" customWidth="1"/>
    <col min="9991" max="9991" width="10" customWidth="1"/>
    <col min="9992" max="9992" width="11" bestFit="1" customWidth="1"/>
    <col min="10241" max="10241" width="5.1640625" customWidth="1"/>
    <col min="10242" max="10242" width="12.1640625" bestFit="1" customWidth="1"/>
    <col min="10243" max="10243" width="85.33203125" customWidth="1"/>
    <col min="10244" max="10244" width="13.83203125" bestFit="1" customWidth="1"/>
    <col min="10245" max="10245" width="8.83203125" bestFit="1" customWidth="1"/>
    <col min="10246" max="10246" width="8.33203125" bestFit="1" customWidth="1"/>
    <col min="10247" max="10247" width="10" customWidth="1"/>
    <col min="10248" max="10248" width="11" bestFit="1" customWidth="1"/>
    <col min="10497" max="10497" width="5.1640625" customWidth="1"/>
    <col min="10498" max="10498" width="12.1640625" bestFit="1" customWidth="1"/>
    <col min="10499" max="10499" width="85.33203125" customWidth="1"/>
    <col min="10500" max="10500" width="13.83203125" bestFit="1" customWidth="1"/>
    <col min="10501" max="10501" width="8.83203125" bestFit="1" customWidth="1"/>
    <col min="10502" max="10502" width="8.33203125" bestFit="1" customWidth="1"/>
    <col min="10503" max="10503" width="10" customWidth="1"/>
    <col min="10504" max="10504" width="11" bestFit="1" customWidth="1"/>
    <col min="10753" max="10753" width="5.1640625" customWidth="1"/>
    <col min="10754" max="10754" width="12.1640625" bestFit="1" customWidth="1"/>
    <col min="10755" max="10755" width="85.33203125" customWidth="1"/>
    <col min="10756" max="10756" width="13.83203125" bestFit="1" customWidth="1"/>
    <col min="10757" max="10757" width="8.83203125" bestFit="1" customWidth="1"/>
    <col min="10758" max="10758" width="8.33203125" bestFit="1" customWidth="1"/>
    <col min="10759" max="10759" width="10" customWidth="1"/>
    <col min="10760" max="10760" width="11" bestFit="1" customWidth="1"/>
    <col min="11009" max="11009" width="5.1640625" customWidth="1"/>
    <col min="11010" max="11010" width="12.1640625" bestFit="1" customWidth="1"/>
    <col min="11011" max="11011" width="85.33203125" customWidth="1"/>
    <col min="11012" max="11012" width="13.83203125" bestFit="1" customWidth="1"/>
    <col min="11013" max="11013" width="8.83203125" bestFit="1" customWidth="1"/>
    <col min="11014" max="11014" width="8.33203125" bestFit="1" customWidth="1"/>
    <col min="11015" max="11015" width="10" customWidth="1"/>
    <col min="11016" max="11016" width="11" bestFit="1" customWidth="1"/>
    <col min="11265" max="11265" width="5.1640625" customWidth="1"/>
    <col min="11266" max="11266" width="12.1640625" bestFit="1" customWidth="1"/>
    <col min="11267" max="11267" width="85.33203125" customWidth="1"/>
    <col min="11268" max="11268" width="13.83203125" bestFit="1" customWidth="1"/>
    <col min="11269" max="11269" width="8.83203125" bestFit="1" customWidth="1"/>
    <col min="11270" max="11270" width="8.33203125" bestFit="1" customWidth="1"/>
    <col min="11271" max="11271" width="10" customWidth="1"/>
    <col min="11272" max="11272" width="11" bestFit="1" customWidth="1"/>
    <col min="11521" max="11521" width="5.1640625" customWidth="1"/>
    <col min="11522" max="11522" width="12.1640625" bestFit="1" customWidth="1"/>
    <col min="11523" max="11523" width="85.33203125" customWidth="1"/>
    <col min="11524" max="11524" width="13.83203125" bestFit="1" customWidth="1"/>
    <col min="11525" max="11525" width="8.83203125" bestFit="1" customWidth="1"/>
    <col min="11526" max="11526" width="8.33203125" bestFit="1" customWidth="1"/>
    <col min="11527" max="11527" width="10" customWidth="1"/>
    <col min="11528" max="11528" width="11" bestFit="1" customWidth="1"/>
    <col min="11777" max="11777" width="5.1640625" customWidth="1"/>
    <col min="11778" max="11778" width="12.1640625" bestFit="1" customWidth="1"/>
    <col min="11779" max="11779" width="85.33203125" customWidth="1"/>
    <col min="11780" max="11780" width="13.83203125" bestFit="1" customWidth="1"/>
    <col min="11781" max="11781" width="8.83203125" bestFit="1" customWidth="1"/>
    <col min="11782" max="11782" width="8.33203125" bestFit="1" customWidth="1"/>
    <col min="11783" max="11783" width="10" customWidth="1"/>
    <col min="11784" max="11784" width="11" bestFit="1" customWidth="1"/>
    <col min="12033" max="12033" width="5.1640625" customWidth="1"/>
    <col min="12034" max="12034" width="12.1640625" bestFit="1" customWidth="1"/>
    <col min="12035" max="12035" width="85.33203125" customWidth="1"/>
    <col min="12036" max="12036" width="13.83203125" bestFit="1" customWidth="1"/>
    <col min="12037" max="12037" width="8.83203125" bestFit="1" customWidth="1"/>
    <col min="12038" max="12038" width="8.33203125" bestFit="1" customWidth="1"/>
    <col min="12039" max="12039" width="10" customWidth="1"/>
    <col min="12040" max="12040" width="11" bestFit="1" customWidth="1"/>
    <col min="12289" max="12289" width="5.1640625" customWidth="1"/>
    <col min="12290" max="12290" width="12.1640625" bestFit="1" customWidth="1"/>
    <col min="12291" max="12291" width="85.33203125" customWidth="1"/>
    <col min="12292" max="12292" width="13.83203125" bestFit="1" customWidth="1"/>
    <col min="12293" max="12293" width="8.83203125" bestFit="1" customWidth="1"/>
    <col min="12294" max="12294" width="8.33203125" bestFit="1" customWidth="1"/>
    <col min="12295" max="12295" width="10" customWidth="1"/>
    <col min="12296" max="12296" width="11" bestFit="1" customWidth="1"/>
    <col min="12545" max="12545" width="5.1640625" customWidth="1"/>
    <col min="12546" max="12546" width="12.1640625" bestFit="1" customWidth="1"/>
    <col min="12547" max="12547" width="85.33203125" customWidth="1"/>
    <col min="12548" max="12548" width="13.83203125" bestFit="1" customWidth="1"/>
    <col min="12549" max="12549" width="8.83203125" bestFit="1" customWidth="1"/>
    <col min="12550" max="12550" width="8.33203125" bestFit="1" customWidth="1"/>
    <col min="12551" max="12551" width="10" customWidth="1"/>
    <col min="12552" max="12552" width="11" bestFit="1" customWidth="1"/>
    <col min="12801" max="12801" width="5.1640625" customWidth="1"/>
    <col min="12802" max="12802" width="12.1640625" bestFit="1" customWidth="1"/>
    <col min="12803" max="12803" width="85.33203125" customWidth="1"/>
    <col min="12804" max="12804" width="13.83203125" bestFit="1" customWidth="1"/>
    <col min="12805" max="12805" width="8.83203125" bestFit="1" customWidth="1"/>
    <col min="12806" max="12806" width="8.33203125" bestFit="1" customWidth="1"/>
    <col min="12807" max="12807" width="10" customWidth="1"/>
    <col min="12808" max="12808" width="11" bestFit="1" customWidth="1"/>
    <col min="13057" max="13057" width="5.1640625" customWidth="1"/>
    <col min="13058" max="13058" width="12.1640625" bestFit="1" customWidth="1"/>
    <col min="13059" max="13059" width="85.33203125" customWidth="1"/>
    <col min="13060" max="13060" width="13.83203125" bestFit="1" customWidth="1"/>
    <col min="13061" max="13061" width="8.83203125" bestFit="1" customWidth="1"/>
    <col min="13062" max="13062" width="8.33203125" bestFit="1" customWidth="1"/>
    <col min="13063" max="13063" width="10" customWidth="1"/>
    <col min="13064" max="13064" width="11" bestFit="1" customWidth="1"/>
    <col min="13313" max="13313" width="5.1640625" customWidth="1"/>
    <col min="13314" max="13314" width="12.1640625" bestFit="1" customWidth="1"/>
    <col min="13315" max="13315" width="85.33203125" customWidth="1"/>
    <col min="13316" max="13316" width="13.83203125" bestFit="1" customWidth="1"/>
    <col min="13317" max="13317" width="8.83203125" bestFit="1" customWidth="1"/>
    <col min="13318" max="13318" width="8.33203125" bestFit="1" customWidth="1"/>
    <col min="13319" max="13319" width="10" customWidth="1"/>
    <col min="13320" max="13320" width="11" bestFit="1" customWidth="1"/>
    <col min="13569" max="13569" width="5.1640625" customWidth="1"/>
    <col min="13570" max="13570" width="12.1640625" bestFit="1" customWidth="1"/>
    <col min="13571" max="13571" width="85.33203125" customWidth="1"/>
    <col min="13572" max="13572" width="13.83203125" bestFit="1" customWidth="1"/>
    <col min="13573" max="13573" width="8.83203125" bestFit="1" customWidth="1"/>
    <col min="13574" max="13574" width="8.33203125" bestFit="1" customWidth="1"/>
    <col min="13575" max="13575" width="10" customWidth="1"/>
    <col min="13576" max="13576" width="11" bestFit="1" customWidth="1"/>
    <col min="13825" max="13825" width="5.1640625" customWidth="1"/>
    <col min="13826" max="13826" width="12.1640625" bestFit="1" customWidth="1"/>
    <col min="13827" max="13827" width="85.33203125" customWidth="1"/>
    <col min="13828" max="13828" width="13.83203125" bestFit="1" customWidth="1"/>
    <col min="13829" max="13829" width="8.83203125" bestFit="1" customWidth="1"/>
    <col min="13830" max="13830" width="8.33203125" bestFit="1" customWidth="1"/>
    <col min="13831" max="13831" width="10" customWidth="1"/>
    <col min="13832" max="13832" width="11" bestFit="1" customWidth="1"/>
    <col min="14081" max="14081" width="5.1640625" customWidth="1"/>
    <col min="14082" max="14082" width="12.1640625" bestFit="1" customWidth="1"/>
    <col min="14083" max="14083" width="85.33203125" customWidth="1"/>
    <col min="14084" max="14084" width="13.83203125" bestFit="1" customWidth="1"/>
    <col min="14085" max="14085" width="8.83203125" bestFit="1" customWidth="1"/>
    <col min="14086" max="14086" width="8.33203125" bestFit="1" customWidth="1"/>
    <col min="14087" max="14087" width="10" customWidth="1"/>
    <col min="14088" max="14088" width="11" bestFit="1" customWidth="1"/>
    <col min="14337" max="14337" width="5.1640625" customWidth="1"/>
    <col min="14338" max="14338" width="12.1640625" bestFit="1" customWidth="1"/>
    <col min="14339" max="14339" width="85.33203125" customWidth="1"/>
    <col min="14340" max="14340" width="13.83203125" bestFit="1" customWidth="1"/>
    <col min="14341" max="14341" width="8.83203125" bestFit="1" customWidth="1"/>
    <col min="14342" max="14342" width="8.33203125" bestFit="1" customWidth="1"/>
    <col min="14343" max="14343" width="10" customWidth="1"/>
    <col min="14344" max="14344" width="11" bestFit="1" customWidth="1"/>
    <col min="14593" max="14593" width="5.1640625" customWidth="1"/>
    <col min="14594" max="14594" width="12.1640625" bestFit="1" customWidth="1"/>
    <col min="14595" max="14595" width="85.33203125" customWidth="1"/>
    <col min="14596" max="14596" width="13.83203125" bestFit="1" customWidth="1"/>
    <col min="14597" max="14597" width="8.83203125" bestFit="1" customWidth="1"/>
    <col min="14598" max="14598" width="8.33203125" bestFit="1" customWidth="1"/>
    <col min="14599" max="14599" width="10" customWidth="1"/>
    <col min="14600" max="14600" width="11" bestFit="1" customWidth="1"/>
    <col min="14849" max="14849" width="5.1640625" customWidth="1"/>
    <col min="14850" max="14850" width="12.1640625" bestFit="1" customWidth="1"/>
    <col min="14851" max="14851" width="85.33203125" customWidth="1"/>
    <col min="14852" max="14852" width="13.83203125" bestFit="1" customWidth="1"/>
    <col min="14853" max="14853" width="8.83203125" bestFit="1" customWidth="1"/>
    <col min="14854" max="14854" width="8.33203125" bestFit="1" customWidth="1"/>
    <col min="14855" max="14855" width="10" customWidth="1"/>
    <col min="14856" max="14856" width="11" bestFit="1" customWidth="1"/>
    <col min="15105" max="15105" width="5.1640625" customWidth="1"/>
    <col min="15106" max="15106" width="12.1640625" bestFit="1" customWidth="1"/>
    <col min="15107" max="15107" width="85.33203125" customWidth="1"/>
    <col min="15108" max="15108" width="13.83203125" bestFit="1" customWidth="1"/>
    <col min="15109" max="15109" width="8.83203125" bestFit="1" customWidth="1"/>
    <col min="15110" max="15110" width="8.33203125" bestFit="1" customWidth="1"/>
    <col min="15111" max="15111" width="10" customWidth="1"/>
    <col min="15112" max="15112" width="11" bestFit="1" customWidth="1"/>
    <col min="15361" max="15361" width="5.1640625" customWidth="1"/>
    <col min="15362" max="15362" width="12.1640625" bestFit="1" customWidth="1"/>
    <col min="15363" max="15363" width="85.33203125" customWidth="1"/>
    <col min="15364" max="15364" width="13.83203125" bestFit="1" customWidth="1"/>
    <col min="15365" max="15365" width="8.83203125" bestFit="1" customWidth="1"/>
    <col min="15366" max="15366" width="8.33203125" bestFit="1" customWidth="1"/>
    <col min="15367" max="15367" width="10" customWidth="1"/>
    <col min="15368" max="15368" width="11" bestFit="1" customWidth="1"/>
    <col min="15617" max="15617" width="5.1640625" customWidth="1"/>
    <col min="15618" max="15618" width="12.1640625" bestFit="1" customWidth="1"/>
    <col min="15619" max="15619" width="85.33203125" customWidth="1"/>
    <col min="15620" max="15620" width="13.83203125" bestFit="1" customWidth="1"/>
    <col min="15621" max="15621" width="8.83203125" bestFit="1" customWidth="1"/>
    <col min="15622" max="15622" width="8.33203125" bestFit="1" customWidth="1"/>
    <col min="15623" max="15623" width="10" customWidth="1"/>
    <col min="15624" max="15624" width="11" bestFit="1" customWidth="1"/>
    <col min="15873" max="15873" width="5.1640625" customWidth="1"/>
    <col min="15874" max="15874" width="12.1640625" bestFit="1" customWidth="1"/>
    <col min="15875" max="15875" width="85.33203125" customWidth="1"/>
    <col min="15876" max="15876" width="13.83203125" bestFit="1" customWidth="1"/>
    <col min="15877" max="15877" width="8.83203125" bestFit="1" customWidth="1"/>
    <col min="15878" max="15878" width="8.33203125" bestFit="1" customWidth="1"/>
    <col min="15879" max="15879" width="10" customWidth="1"/>
    <col min="15880" max="15880" width="11" bestFit="1" customWidth="1"/>
    <col min="16129" max="16129" width="5.1640625" customWidth="1"/>
    <col min="16130" max="16130" width="12.1640625" bestFit="1" customWidth="1"/>
    <col min="16131" max="16131" width="85.33203125" customWidth="1"/>
    <col min="16132" max="16132" width="13.83203125" bestFit="1" customWidth="1"/>
    <col min="16133" max="16133" width="8.83203125" bestFit="1" customWidth="1"/>
    <col min="16134" max="16134" width="8.33203125" bestFit="1" customWidth="1"/>
    <col min="16135" max="16135" width="10" customWidth="1"/>
    <col min="16136" max="16136" width="11" bestFit="1" customWidth="1"/>
  </cols>
  <sheetData>
    <row r="1" spans="1:8" ht="34.5" thickBot="1">
      <c r="A1" s="220" t="s">
        <v>852</v>
      </c>
      <c r="B1" s="221" t="s">
        <v>853</v>
      </c>
      <c r="C1" s="221" t="s">
        <v>55</v>
      </c>
      <c r="D1" s="221" t="s">
        <v>854</v>
      </c>
      <c r="E1" s="221" t="s">
        <v>855</v>
      </c>
      <c r="F1" s="221" t="s">
        <v>136</v>
      </c>
      <c r="G1" s="222" t="s">
        <v>856</v>
      </c>
      <c r="H1" s="223" t="s">
        <v>857</v>
      </c>
    </row>
    <row r="2" spans="1:8" ht="22.5">
      <c r="A2" s="224">
        <v>1</v>
      </c>
      <c r="B2" s="411" t="s">
        <v>858</v>
      </c>
      <c r="C2" s="226" t="s">
        <v>859</v>
      </c>
      <c r="D2" s="227"/>
      <c r="E2" s="227" t="s">
        <v>718</v>
      </c>
      <c r="F2" s="227">
        <v>1</v>
      </c>
      <c r="G2" s="228"/>
      <c r="H2" s="229">
        <f t="shared" ref="H2:H49" si="0">F2*G2</f>
        <v>0</v>
      </c>
    </row>
    <row r="3" spans="1:8">
      <c r="A3" s="230">
        <v>2</v>
      </c>
      <c r="B3" s="412"/>
      <c r="C3" s="232" t="s">
        <v>860</v>
      </c>
      <c r="D3" s="233"/>
      <c r="E3" s="234" t="s">
        <v>861</v>
      </c>
      <c r="F3" s="234">
        <v>1</v>
      </c>
      <c r="G3" s="235"/>
      <c r="H3" s="236">
        <f t="shared" si="0"/>
        <v>0</v>
      </c>
    </row>
    <row r="4" spans="1:8">
      <c r="A4" s="230">
        <v>3</v>
      </c>
      <c r="B4" s="412"/>
      <c r="C4" s="232" t="s">
        <v>862</v>
      </c>
      <c r="D4" s="237"/>
      <c r="E4" s="237" t="s">
        <v>718</v>
      </c>
      <c r="F4" s="237">
        <v>3</v>
      </c>
      <c r="G4" s="238"/>
      <c r="H4" s="236">
        <f t="shared" si="0"/>
        <v>0</v>
      </c>
    </row>
    <row r="5" spans="1:8">
      <c r="A5" s="230">
        <v>4</v>
      </c>
      <c r="B5" s="412"/>
      <c r="C5" s="239" t="s">
        <v>863</v>
      </c>
      <c r="D5" s="237"/>
      <c r="E5" s="234" t="s">
        <v>718</v>
      </c>
      <c r="F5" s="234">
        <v>2</v>
      </c>
      <c r="G5" s="238"/>
      <c r="H5" s="236">
        <f t="shared" si="0"/>
        <v>0</v>
      </c>
    </row>
    <row r="6" spans="1:8">
      <c r="A6" s="230">
        <v>5</v>
      </c>
      <c r="B6" s="412"/>
      <c r="C6" s="239" t="s">
        <v>864</v>
      </c>
      <c r="D6" s="237"/>
      <c r="E6" s="234" t="s">
        <v>718</v>
      </c>
      <c r="F6" s="234">
        <v>4</v>
      </c>
      <c r="G6" s="238"/>
      <c r="H6" s="236">
        <f t="shared" si="0"/>
        <v>0</v>
      </c>
    </row>
    <row r="7" spans="1:8">
      <c r="A7" s="230">
        <v>6</v>
      </c>
      <c r="B7" s="412"/>
      <c r="C7" s="239" t="s">
        <v>865</v>
      </c>
      <c r="D7" s="237"/>
      <c r="E7" s="234" t="s">
        <v>718</v>
      </c>
      <c r="F7" s="234">
        <v>1</v>
      </c>
      <c r="G7" s="238"/>
      <c r="H7" s="236">
        <f>F7*G7</f>
        <v>0</v>
      </c>
    </row>
    <row r="8" spans="1:8">
      <c r="A8" s="230">
        <v>7</v>
      </c>
      <c r="B8" s="412"/>
      <c r="C8" s="239" t="s">
        <v>866</v>
      </c>
      <c r="D8" s="237"/>
      <c r="E8" s="234" t="s">
        <v>718</v>
      </c>
      <c r="F8" s="234">
        <v>1</v>
      </c>
      <c r="G8" s="238"/>
      <c r="H8" s="236">
        <f>F8*G8</f>
        <v>0</v>
      </c>
    </row>
    <row r="9" spans="1:8">
      <c r="A9" s="230">
        <v>8</v>
      </c>
      <c r="B9" s="412"/>
      <c r="C9" s="239" t="s">
        <v>867</v>
      </c>
      <c r="D9" s="237"/>
      <c r="E9" s="234" t="s">
        <v>718</v>
      </c>
      <c r="F9" s="234">
        <v>2</v>
      </c>
      <c r="G9" s="238"/>
      <c r="H9" s="236">
        <f>F9*G9</f>
        <v>0</v>
      </c>
    </row>
    <row r="10" spans="1:8">
      <c r="A10" s="230">
        <v>9</v>
      </c>
      <c r="B10" s="412"/>
      <c r="C10" s="239" t="s">
        <v>868</v>
      </c>
      <c r="D10" s="237"/>
      <c r="E10" s="234" t="s">
        <v>718</v>
      </c>
      <c r="F10" s="234">
        <v>2</v>
      </c>
      <c r="G10" s="238"/>
      <c r="H10" s="236">
        <f>F10*G10</f>
        <v>0</v>
      </c>
    </row>
    <row r="11" spans="1:8">
      <c r="A11" s="230">
        <v>10</v>
      </c>
      <c r="B11" s="412"/>
      <c r="C11" s="239" t="s">
        <v>869</v>
      </c>
      <c r="D11" s="237"/>
      <c r="E11" s="234" t="s">
        <v>718</v>
      </c>
      <c r="F11" s="234">
        <v>1</v>
      </c>
      <c r="G11" s="238"/>
      <c r="H11" s="236">
        <f>F11*G11</f>
        <v>0</v>
      </c>
    </row>
    <row r="12" spans="1:8">
      <c r="A12" s="230">
        <v>11</v>
      </c>
      <c r="B12" s="412"/>
      <c r="C12" s="240" t="s">
        <v>870</v>
      </c>
      <c r="D12" s="237"/>
      <c r="E12" s="237" t="s">
        <v>718</v>
      </c>
      <c r="F12" s="237">
        <v>1</v>
      </c>
      <c r="G12" s="238"/>
      <c r="H12" s="236">
        <f t="shared" si="0"/>
        <v>0</v>
      </c>
    </row>
    <row r="13" spans="1:8">
      <c r="A13" s="230">
        <v>12</v>
      </c>
      <c r="B13" s="412"/>
      <c r="C13" s="232" t="s">
        <v>871</v>
      </c>
      <c r="D13" s="237"/>
      <c r="E13" s="237" t="s">
        <v>718</v>
      </c>
      <c r="F13" s="237">
        <v>30</v>
      </c>
      <c r="G13" s="238"/>
      <c r="H13" s="236">
        <f t="shared" si="0"/>
        <v>0</v>
      </c>
    </row>
    <row r="14" spans="1:8">
      <c r="A14" s="230">
        <v>13</v>
      </c>
      <c r="B14" s="412"/>
      <c r="C14" s="241" t="s">
        <v>872</v>
      </c>
      <c r="D14" s="231"/>
      <c r="E14" s="231" t="s">
        <v>718</v>
      </c>
      <c r="F14" s="231">
        <v>10</v>
      </c>
      <c r="G14" s="242"/>
      <c r="H14" s="243">
        <f t="shared" si="0"/>
        <v>0</v>
      </c>
    </row>
    <row r="15" spans="1:8">
      <c r="A15" s="230">
        <v>14</v>
      </c>
      <c r="B15" s="412"/>
      <c r="C15" s="232" t="s">
        <v>873</v>
      </c>
      <c r="D15" s="237"/>
      <c r="E15" s="237" t="s">
        <v>718</v>
      </c>
      <c r="F15" s="237">
        <v>6</v>
      </c>
      <c r="G15" s="238"/>
      <c r="H15" s="236">
        <f t="shared" si="0"/>
        <v>0</v>
      </c>
    </row>
    <row r="16" spans="1:8">
      <c r="A16" s="230">
        <v>15</v>
      </c>
      <c r="B16" s="412"/>
      <c r="C16" s="232" t="s">
        <v>874</v>
      </c>
      <c r="D16" s="237"/>
      <c r="E16" s="234" t="s">
        <v>718</v>
      </c>
      <c r="F16" s="234">
        <v>8</v>
      </c>
      <c r="G16" s="238"/>
      <c r="H16" s="236">
        <f t="shared" si="0"/>
        <v>0</v>
      </c>
    </row>
    <row r="17" spans="1:8">
      <c r="A17" s="230">
        <v>16</v>
      </c>
      <c r="B17" s="412"/>
      <c r="C17" s="232" t="s">
        <v>875</v>
      </c>
      <c r="D17" s="237"/>
      <c r="E17" s="234" t="s">
        <v>718</v>
      </c>
      <c r="F17" s="234">
        <v>1</v>
      </c>
      <c r="G17" s="238"/>
      <c r="H17" s="236">
        <f t="shared" si="0"/>
        <v>0</v>
      </c>
    </row>
    <row r="18" spans="1:8" ht="12" thickBot="1">
      <c r="A18" s="244">
        <v>17</v>
      </c>
      <c r="B18" s="413"/>
      <c r="C18" s="246" t="s">
        <v>876</v>
      </c>
      <c r="D18" s="247"/>
      <c r="E18" s="248" t="s">
        <v>861</v>
      </c>
      <c r="F18" s="248">
        <v>1</v>
      </c>
      <c r="G18" s="249"/>
      <c r="H18" s="250">
        <f t="shared" si="0"/>
        <v>0</v>
      </c>
    </row>
    <row r="19" spans="1:8" s="255" customFormat="1" ht="24">
      <c r="A19" s="224">
        <v>18</v>
      </c>
      <c r="B19" s="414" t="s">
        <v>877</v>
      </c>
      <c r="C19" s="251" t="s">
        <v>878</v>
      </c>
      <c r="D19" s="252"/>
      <c r="E19" s="252" t="s">
        <v>718</v>
      </c>
      <c r="F19" s="252">
        <v>22</v>
      </c>
      <c r="G19" s="253"/>
      <c r="H19" s="254">
        <f t="shared" si="0"/>
        <v>0</v>
      </c>
    </row>
    <row r="20" spans="1:8">
      <c r="A20" s="230">
        <v>19</v>
      </c>
      <c r="B20" s="415"/>
      <c r="C20" s="241" t="s">
        <v>879</v>
      </c>
      <c r="D20" s="237"/>
      <c r="E20" s="237" t="s">
        <v>718</v>
      </c>
      <c r="F20" s="237">
        <v>6</v>
      </c>
      <c r="G20" s="238"/>
      <c r="H20" s="236">
        <f t="shared" si="0"/>
        <v>0</v>
      </c>
    </row>
    <row r="21" spans="1:8" s="255" customFormat="1" ht="12">
      <c r="A21" s="230">
        <v>20</v>
      </c>
      <c r="B21" s="415"/>
      <c r="C21" s="257" t="s">
        <v>880</v>
      </c>
      <c r="D21" s="258"/>
      <c r="E21" s="259" t="s">
        <v>718</v>
      </c>
      <c r="F21" s="259">
        <v>6</v>
      </c>
      <c r="G21" s="260"/>
      <c r="H21" s="261">
        <f t="shared" si="0"/>
        <v>0</v>
      </c>
    </row>
    <row r="22" spans="1:8" s="255" customFormat="1" ht="12">
      <c r="A22" s="230">
        <v>21</v>
      </c>
      <c r="B22" s="415"/>
      <c r="C22" s="257" t="s">
        <v>881</v>
      </c>
      <c r="D22" s="258"/>
      <c r="E22" s="259" t="s">
        <v>718</v>
      </c>
      <c r="F22" s="259">
        <v>2</v>
      </c>
      <c r="G22" s="260"/>
      <c r="H22" s="261">
        <f t="shared" si="0"/>
        <v>0</v>
      </c>
    </row>
    <row r="23" spans="1:8" s="255" customFormat="1" ht="12">
      <c r="A23" s="230">
        <v>22</v>
      </c>
      <c r="B23" s="415"/>
      <c r="C23" s="262" t="s">
        <v>882</v>
      </c>
      <c r="D23" s="263"/>
      <c r="E23" s="264" t="s">
        <v>718</v>
      </c>
      <c r="F23" s="264">
        <v>1</v>
      </c>
      <c r="G23" s="265"/>
      <c r="H23" s="266">
        <f t="shared" si="0"/>
        <v>0</v>
      </c>
    </row>
    <row r="24" spans="1:8" s="255" customFormat="1" ht="12">
      <c r="A24" s="230">
        <v>23</v>
      </c>
      <c r="B24" s="415"/>
      <c r="C24" s="262" t="s">
        <v>883</v>
      </c>
      <c r="D24" s="263"/>
      <c r="E24" s="264" t="s">
        <v>718</v>
      </c>
      <c r="F24" s="264">
        <v>1</v>
      </c>
      <c r="G24" s="265"/>
      <c r="H24" s="266">
        <f t="shared" si="0"/>
        <v>0</v>
      </c>
    </row>
    <row r="25" spans="1:8" ht="23.25" thickBot="1">
      <c r="A25" s="244">
        <v>24</v>
      </c>
      <c r="B25" s="416"/>
      <c r="C25" s="246" t="s">
        <v>884</v>
      </c>
      <c r="D25" s="245"/>
      <c r="E25" s="248" t="s">
        <v>718</v>
      </c>
      <c r="F25" s="248">
        <v>2</v>
      </c>
      <c r="G25" s="267"/>
      <c r="H25" s="250">
        <f t="shared" si="0"/>
        <v>0</v>
      </c>
    </row>
    <row r="26" spans="1:8" ht="12.75">
      <c r="A26" s="224">
        <v>25</v>
      </c>
      <c r="B26" s="414" t="s">
        <v>885</v>
      </c>
      <c r="C26" s="226" t="s">
        <v>886</v>
      </c>
      <c r="D26" s="268"/>
      <c r="E26" s="227" t="s">
        <v>276</v>
      </c>
      <c r="F26" s="227">
        <v>5</v>
      </c>
      <c r="G26" s="228"/>
      <c r="H26" s="229">
        <f t="shared" si="0"/>
        <v>0</v>
      </c>
    </row>
    <row r="27" spans="1:8" ht="12.75">
      <c r="A27" s="230">
        <v>26</v>
      </c>
      <c r="B27" s="415"/>
      <c r="C27" s="232" t="s">
        <v>887</v>
      </c>
      <c r="D27" s="269"/>
      <c r="E27" s="237" t="s">
        <v>276</v>
      </c>
      <c r="F27" s="237">
        <v>60</v>
      </c>
      <c r="G27" s="238"/>
      <c r="H27" s="236">
        <f t="shared" si="0"/>
        <v>0</v>
      </c>
    </row>
    <row r="28" spans="1:8" ht="12.75">
      <c r="A28" s="230">
        <v>27</v>
      </c>
      <c r="B28" s="415"/>
      <c r="C28" s="232" t="s">
        <v>888</v>
      </c>
      <c r="D28" s="269"/>
      <c r="E28" s="237" t="s">
        <v>276</v>
      </c>
      <c r="F28" s="237">
        <v>300</v>
      </c>
      <c r="G28" s="238"/>
      <c r="H28" s="236">
        <f t="shared" si="0"/>
        <v>0</v>
      </c>
    </row>
    <row r="29" spans="1:8" ht="12.75">
      <c r="A29" s="230">
        <v>28</v>
      </c>
      <c r="B29" s="415"/>
      <c r="C29" s="232" t="s">
        <v>889</v>
      </c>
      <c r="D29" s="269"/>
      <c r="E29" s="237" t="s">
        <v>276</v>
      </c>
      <c r="F29" s="237">
        <v>10</v>
      </c>
      <c r="G29" s="238"/>
      <c r="H29" s="236">
        <f t="shared" si="0"/>
        <v>0</v>
      </c>
    </row>
    <row r="30" spans="1:8" ht="12.75">
      <c r="A30" s="230">
        <v>29</v>
      </c>
      <c r="B30" s="415"/>
      <c r="C30" s="232" t="s">
        <v>890</v>
      </c>
      <c r="D30" s="269"/>
      <c r="E30" s="237" t="s">
        <v>276</v>
      </c>
      <c r="F30" s="237">
        <v>15</v>
      </c>
      <c r="G30" s="238"/>
      <c r="H30" s="236">
        <f t="shared" si="0"/>
        <v>0</v>
      </c>
    </row>
    <row r="31" spans="1:8" ht="12.75">
      <c r="A31" s="230">
        <v>30</v>
      </c>
      <c r="B31" s="415"/>
      <c r="C31" s="232" t="s">
        <v>891</v>
      </c>
      <c r="D31" s="269"/>
      <c r="E31" s="237" t="s">
        <v>276</v>
      </c>
      <c r="F31" s="237">
        <v>15</v>
      </c>
      <c r="G31" s="238"/>
      <c r="H31" s="236">
        <f t="shared" si="0"/>
        <v>0</v>
      </c>
    </row>
    <row r="32" spans="1:8" ht="12.75">
      <c r="A32" s="230">
        <v>31</v>
      </c>
      <c r="B32" s="415"/>
      <c r="C32" s="232" t="s">
        <v>892</v>
      </c>
      <c r="D32" s="269"/>
      <c r="E32" s="237" t="s">
        <v>276</v>
      </c>
      <c r="F32" s="237">
        <v>40</v>
      </c>
      <c r="G32" s="238"/>
      <c r="H32" s="236">
        <f t="shared" si="0"/>
        <v>0</v>
      </c>
    </row>
    <row r="33" spans="1:8">
      <c r="A33" s="230">
        <v>32</v>
      </c>
      <c r="B33" s="415"/>
      <c r="C33" s="232" t="s">
        <v>893</v>
      </c>
      <c r="D33" s="237"/>
      <c r="E33" s="237" t="s">
        <v>276</v>
      </c>
      <c r="F33" s="237">
        <v>30</v>
      </c>
      <c r="G33" s="238"/>
      <c r="H33" s="236">
        <f t="shared" si="0"/>
        <v>0</v>
      </c>
    </row>
    <row r="34" spans="1:8" ht="12" thickBot="1">
      <c r="A34" s="244">
        <v>33</v>
      </c>
      <c r="B34" s="416"/>
      <c r="C34" s="246" t="s">
        <v>894</v>
      </c>
      <c r="D34" s="248"/>
      <c r="E34" s="248" t="s">
        <v>276</v>
      </c>
      <c r="F34" s="248">
        <v>20</v>
      </c>
      <c r="G34" s="270"/>
      <c r="H34" s="250">
        <f t="shared" si="0"/>
        <v>0</v>
      </c>
    </row>
    <row r="35" spans="1:8">
      <c r="A35" s="224">
        <v>34</v>
      </c>
      <c r="B35" s="417" t="s">
        <v>895</v>
      </c>
      <c r="C35" s="226" t="s">
        <v>896</v>
      </c>
      <c r="D35" s="227"/>
      <c r="E35" s="227" t="s">
        <v>718</v>
      </c>
      <c r="F35" s="227">
        <v>6</v>
      </c>
      <c r="G35" s="228"/>
      <c r="H35" s="229">
        <f t="shared" si="0"/>
        <v>0</v>
      </c>
    </row>
    <row r="36" spans="1:8" ht="22.5">
      <c r="A36" s="230">
        <v>35</v>
      </c>
      <c r="B36" s="418"/>
      <c r="C36" s="271" t="s">
        <v>897</v>
      </c>
      <c r="D36" s="231"/>
      <c r="E36" s="272" t="s">
        <v>276</v>
      </c>
      <c r="F36" s="272">
        <v>30</v>
      </c>
      <c r="G36" s="238"/>
      <c r="H36" s="236">
        <f t="shared" si="0"/>
        <v>0</v>
      </c>
    </row>
    <row r="37" spans="1:8">
      <c r="A37" s="230">
        <v>36</v>
      </c>
      <c r="B37" s="418"/>
      <c r="C37" s="271" t="s">
        <v>898</v>
      </c>
      <c r="D37" s="231"/>
      <c r="E37" s="272" t="s">
        <v>276</v>
      </c>
      <c r="F37" s="272">
        <v>20</v>
      </c>
      <c r="G37" s="238"/>
      <c r="H37" s="236">
        <f t="shared" si="0"/>
        <v>0</v>
      </c>
    </row>
    <row r="38" spans="1:8">
      <c r="A38" s="230">
        <v>37</v>
      </c>
      <c r="B38" s="418"/>
      <c r="C38" s="271" t="s">
        <v>899</v>
      </c>
      <c r="D38" s="231"/>
      <c r="E38" s="272" t="s">
        <v>276</v>
      </c>
      <c r="F38" s="272">
        <v>30</v>
      </c>
      <c r="G38" s="238"/>
      <c r="H38" s="236">
        <f t="shared" si="0"/>
        <v>0</v>
      </c>
    </row>
    <row r="39" spans="1:8">
      <c r="A39" s="230">
        <v>38</v>
      </c>
      <c r="B39" s="418"/>
      <c r="C39" s="271" t="s">
        <v>900</v>
      </c>
      <c r="D39" s="231"/>
      <c r="E39" s="272" t="s">
        <v>276</v>
      </c>
      <c r="F39" s="272">
        <v>15</v>
      </c>
      <c r="G39" s="238"/>
      <c r="H39" s="236">
        <f t="shared" si="0"/>
        <v>0</v>
      </c>
    </row>
    <row r="40" spans="1:8">
      <c r="A40" s="230">
        <v>39</v>
      </c>
      <c r="B40" s="418"/>
      <c r="C40" s="232" t="s">
        <v>901</v>
      </c>
      <c r="D40" s="273"/>
      <c r="E40" s="237" t="s">
        <v>718</v>
      </c>
      <c r="F40" s="237">
        <v>1</v>
      </c>
      <c r="G40" s="238"/>
      <c r="H40" s="236">
        <f t="shared" si="0"/>
        <v>0</v>
      </c>
    </row>
    <row r="41" spans="1:8" ht="12" thickBot="1">
      <c r="A41" s="274">
        <v>40</v>
      </c>
      <c r="B41" s="419"/>
      <c r="C41" s="275" t="s">
        <v>902</v>
      </c>
      <c r="D41" s="276"/>
      <c r="E41" s="276" t="s">
        <v>420</v>
      </c>
      <c r="F41" s="276">
        <v>1</v>
      </c>
      <c r="G41" s="277"/>
      <c r="H41" s="278">
        <f t="shared" si="0"/>
        <v>0</v>
      </c>
    </row>
    <row r="42" spans="1:8">
      <c r="A42" s="224">
        <v>41</v>
      </c>
      <c r="B42" s="420" t="s">
        <v>903</v>
      </c>
      <c r="C42" s="226" t="s">
        <v>904</v>
      </c>
      <c r="D42" s="227"/>
      <c r="E42" s="227" t="s">
        <v>420</v>
      </c>
      <c r="F42" s="227">
        <v>1</v>
      </c>
      <c r="G42" s="228"/>
      <c r="H42" s="229">
        <f t="shared" si="0"/>
        <v>0</v>
      </c>
    </row>
    <row r="43" spans="1:8">
      <c r="A43" s="230">
        <v>42</v>
      </c>
      <c r="B43" s="421"/>
      <c r="C43" s="232" t="s">
        <v>905</v>
      </c>
      <c r="D43" s="237"/>
      <c r="E43" s="237" t="s">
        <v>420</v>
      </c>
      <c r="F43" s="237">
        <v>1</v>
      </c>
      <c r="G43" s="238"/>
      <c r="H43" s="236">
        <f t="shared" si="0"/>
        <v>0</v>
      </c>
    </row>
    <row r="44" spans="1:8">
      <c r="A44" s="230">
        <v>43</v>
      </c>
      <c r="B44" s="421"/>
      <c r="C44" s="232" t="s">
        <v>906</v>
      </c>
      <c r="D44" s="239"/>
      <c r="E44" s="280" t="s">
        <v>420</v>
      </c>
      <c r="F44" s="237">
        <v>1</v>
      </c>
      <c r="G44" s="238"/>
      <c r="H44" s="236">
        <f t="shared" si="0"/>
        <v>0</v>
      </c>
    </row>
    <row r="45" spans="1:8">
      <c r="A45" s="230">
        <v>44</v>
      </c>
      <c r="B45" s="421"/>
      <c r="C45" s="232" t="s">
        <v>907</v>
      </c>
      <c r="D45" s="239"/>
      <c r="E45" s="237" t="s">
        <v>244</v>
      </c>
      <c r="F45" s="237">
        <v>15</v>
      </c>
      <c r="G45" s="238"/>
      <c r="H45" s="236">
        <f t="shared" si="0"/>
        <v>0</v>
      </c>
    </row>
    <row r="46" spans="1:8">
      <c r="A46" s="230">
        <v>45</v>
      </c>
      <c r="B46" s="421"/>
      <c r="C46" s="241" t="s">
        <v>908</v>
      </c>
      <c r="D46" s="281"/>
      <c r="E46" s="237" t="s">
        <v>909</v>
      </c>
      <c r="F46" s="237">
        <v>4</v>
      </c>
      <c r="G46" s="238"/>
      <c r="H46" s="236">
        <f t="shared" si="0"/>
        <v>0</v>
      </c>
    </row>
    <row r="47" spans="1:8">
      <c r="A47" s="230">
        <v>46</v>
      </c>
      <c r="B47" s="421"/>
      <c r="C47" s="241" t="s">
        <v>910</v>
      </c>
      <c r="D47" s="281"/>
      <c r="E47" s="237" t="s">
        <v>718</v>
      </c>
      <c r="F47" s="237">
        <v>4</v>
      </c>
      <c r="G47" s="238"/>
      <c r="H47" s="236">
        <f t="shared" si="0"/>
        <v>0</v>
      </c>
    </row>
    <row r="48" spans="1:8">
      <c r="A48" s="230">
        <v>47</v>
      </c>
      <c r="B48" s="421"/>
      <c r="C48" s="232" t="s">
        <v>911</v>
      </c>
      <c r="D48" s="237"/>
      <c r="E48" s="237" t="s">
        <v>420</v>
      </c>
      <c r="F48" s="237">
        <v>1</v>
      </c>
      <c r="G48" s="238"/>
      <c r="H48" s="236">
        <f t="shared" si="0"/>
        <v>0</v>
      </c>
    </row>
    <row r="49" spans="1:8" ht="12" thickBot="1">
      <c r="A49" s="244">
        <v>48</v>
      </c>
      <c r="B49" s="282" t="s">
        <v>912</v>
      </c>
      <c r="C49" s="246" t="s">
        <v>913</v>
      </c>
      <c r="D49" s="248"/>
      <c r="E49" s="248" t="s">
        <v>914</v>
      </c>
      <c r="F49" s="248">
        <v>1</v>
      </c>
      <c r="G49" s="270"/>
      <c r="H49" s="250">
        <f t="shared" si="0"/>
        <v>0</v>
      </c>
    </row>
    <row r="50" spans="1:8" ht="12" thickBot="1">
      <c r="A50" s="283">
        <v>49</v>
      </c>
      <c r="B50" s="284"/>
      <c r="C50" s="285" t="s">
        <v>915</v>
      </c>
      <c r="D50" s="284"/>
      <c r="E50" s="284"/>
      <c r="F50" s="284"/>
      <c r="G50" s="286"/>
      <c r="H50" s="287">
        <f>SUM(H2:H49)</f>
        <v>0</v>
      </c>
    </row>
  </sheetData>
  <mergeCells count="5">
    <mergeCell ref="B2:B18"/>
    <mergeCell ref="B19:B25"/>
    <mergeCell ref="B26:B34"/>
    <mergeCell ref="B35:B41"/>
    <mergeCell ref="B42:B48"/>
  </mergeCells>
  <conditionalFormatting sqref="H2 H36:H39">
    <cfRule type="cellIs" dxfId="14" priority="2" stopIfTrue="1" operator="equal">
      <formula>0</formula>
    </cfRule>
  </conditionalFormatting>
  <conditionalFormatting sqref="H2:H50">
    <cfRule type="cellIs" dxfId="13" priority="1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1" manualBreakCount="1">
    <brk id="34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7A9C3-4DC2-4950-8713-808482CC695D}">
  <dimension ref="A1:H99"/>
  <sheetViews>
    <sheetView workbookViewId="0">
      <selection activeCell="C89" sqref="C89"/>
    </sheetView>
  </sheetViews>
  <sheetFormatPr defaultRowHeight="11.25"/>
  <cols>
    <col min="1" max="1" width="5.1640625" style="288" customWidth="1"/>
    <col min="2" max="2" width="12" customWidth="1"/>
    <col min="3" max="3" width="89" bestFit="1" customWidth="1"/>
    <col min="4" max="4" width="14" customWidth="1"/>
    <col min="5" max="5" width="8.83203125" bestFit="1" customWidth="1"/>
    <col min="6" max="6" width="8.33203125" bestFit="1" customWidth="1"/>
    <col min="7" max="7" width="10" customWidth="1"/>
    <col min="8" max="8" width="11.5" bestFit="1" customWidth="1"/>
    <col min="257" max="257" width="5.1640625" customWidth="1"/>
    <col min="258" max="258" width="12" customWidth="1"/>
    <col min="259" max="259" width="89" bestFit="1" customWidth="1"/>
    <col min="260" max="260" width="14" customWidth="1"/>
    <col min="261" max="261" width="8.83203125" bestFit="1" customWidth="1"/>
    <col min="262" max="262" width="8.33203125" bestFit="1" customWidth="1"/>
    <col min="263" max="263" width="10" customWidth="1"/>
    <col min="264" max="264" width="11.5" bestFit="1" customWidth="1"/>
    <col min="513" max="513" width="5.1640625" customWidth="1"/>
    <col min="514" max="514" width="12" customWidth="1"/>
    <col min="515" max="515" width="89" bestFit="1" customWidth="1"/>
    <col min="516" max="516" width="14" customWidth="1"/>
    <col min="517" max="517" width="8.83203125" bestFit="1" customWidth="1"/>
    <col min="518" max="518" width="8.33203125" bestFit="1" customWidth="1"/>
    <col min="519" max="519" width="10" customWidth="1"/>
    <col min="520" max="520" width="11.5" bestFit="1" customWidth="1"/>
    <col min="769" max="769" width="5.1640625" customWidth="1"/>
    <col min="770" max="770" width="12" customWidth="1"/>
    <col min="771" max="771" width="89" bestFit="1" customWidth="1"/>
    <col min="772" max="772" width="14" customWidth="1"/>
    <col min="773" max="773" width="8.83203125" bestFit="1" customWidth="1"/>
    <col min="774" max="774" width="8.33203125" bestFit="1" customWidth="1"/>
    <col min="775" max="775" width="10" customWidth="1"/>
    <col min="776" max="776" width="11.5" bestFit="1" customWidth="1"/>
    <col min="1025" max="1025" width="5.1640625" customWidth="1"/>
    <col min="1026" max="1026" width="12" customWidth="1"/>
    <col min="1027" max="1027" width="89" bestFit="1" customWidth="1"/>
    <col min="1028" max="1028" width="14" customWidth="1"/>
    <col min="1029" max="1029" width="8.83203125" bestFit="1" customWidth="1"/>
    <col min="1030" max="1030" width="8.33203125" bestFit="1" customWidth="1"/>
    <col min="1031" max="1031" width="10" customWidth="1"/>
    <col min="1032" max="1032" width="11.5" bestFit="1" customWidth="1"/>
    <col min="1281" max="1281" width="5.1640625" customWidth="1"/>
    <col min="1282" max="1282" width="12" customWidth="1"/>
    <col min="1283" max="1283" width="89" bestFit="1" customWidth="1"/>
    <col min="1284" max="1284" width="14" customWidth="1"/>
    <col min="1285" max="1285" width="8.83203125" bestFit="1" customWidth="1"/>
    <col min="1286" max="1286" width="8.33203125" bestFit="1" customWidth="1"/>
    <col min="1287" max="1287" width="10" customWidth="1"/>
    <col min="1288" max="1288" width="11.5" bestFit="1" customWidth="1"/>
    <col min="1537" max="1537" width="5.1640625" customWidth="1"/>
    <col min="1538" max="1538" width="12" customWidth="1"/>
    <col min="1539" max="1539" width="89" bestFit="1" customWidth="1"/>
    <col min="1540" max="1540" width="14" customWidth="1"/>
    <col min="1541" max="1541" width="8.83203125" bestFit="1" customWidth="1"/>
    <col min="1542" max="1542" width="8.33203125" bestFit="1" customWidth="1"/>
    <col min="1543" max="1543" width="10" customWidth="1"/>
    <col min="1544" max="1544" width="11.5" bestFit="1" customWidth="1"/>
    <col min="1793" max="1793" width="5.1640625" customWidth="1"/>
    <col min="1794" max="1794" width="12" customWidth="1"/>
    <col min="1795" max="1795" width="89" bestFit="1" customWidth="1"/>
    <col min="1796" max="1796" width="14" customWidth="1"/>
    <col min="1797" max="1797" width="8.83203125" bestFit="1" customWidth="1"/>
    <col min="1798" max="1798" width="8.33203125" bestFit="1" customWidth="1"/>
    <col min="1799" max="1799" width="10" customWidth="1"/>
    <col min="1800" max="1800" width="11.5" bestFit="1" customWidth="1"/>
    <col min="2049" max="2049" width="5.1640625" customWidth="1"/>
    <col min="2050" max="2050" width="12" customWidth="1"/>
    <col min="2051" max="2051" width="89" bestFit="1" customWidth="1"/>
    <col min="2052" max="2052" width="14" customWidth="1"/>
    <col min="2053" max="2053" width="8.83203125" bestFit="1" customWidth="1"/>
    <col min="2054" max="2054" width="8.33203125" bestFit="1" customWidth="1"/>
    <col min="2055" max="2055" width="10" customWidth="1"/>
    <col min="2056" max="2056" width="11.5" bestFit="1" customWidth="1"/>
    <col min="2305" max="2305" width="5.1640625" customWidth="1"/>
    <col min="2306" max="2306" width="12" customWidth="1"/>
    <col min="2307" max="2307" width="89" bestFit="1" customWidth="1"/>
    <col min="2308" max="2308" width="14" customWidth="1"/>
    <col min="2309" max="2309" width="8.83203125" bestFit="1" customWidth="1"/>
    <col min="2310" max="2310" width="8.33203125" bestFit="1" customWidth="1"/>
    <col min="2311" max="2311" width="10" customWidth="1"/>
    <col min="2312" max="2312" width="11.5" bestFit="1" customWidth="1"/>
    <col min="2561" max="2561" width="5.1640625" customWidth="1"/>
    <col min="2562" max="2562" width="12" customWidth="1"/>
    <col min="2563" max="2563" width="89" bestFit="1" customWidth="1"/>
    <col min="2564" max="2564" width="14" customWidth="1"/>
    <col min="2565" max="2565" width="8.83203125" bestFit="1" customWidth="1"/>
    <col min="2566" max="2566" width="8.33203125" bestFit="1" customWidth="1"/>
    <col min="2567" max="2567" width="10" customWidth="1"/>
    <col min="2568" max="2568" width="11.5" bestFit="1" customWidth="1"/>
    <col min="2817" max="2817" width="5.1640625" customWidth="1"/>
    <col min="2818" max="2818" width="12" customWidth="1"/>
    <col min="2819" max="2819" width="89" bestFit="1" customWidth="1"/>
    <col min="2820" max="2820" width="14" customWidth="1"/>
    <col min="2821" max="2821" width="8.83203125" bestFit="1" customWidth="1"/>
    <col min="2822" max="2822" width="8.33203125" bestFit="1" customWidth="1"/>
    <col min="2823" max="2823" width="10" customWidth="1"/>
    <col min="2824" max="2824" width="11.5" bestFit="1" customWidth="1"/>
    <col min="3073" max="3073" width="5.1640625" customWidth="1"/>
    <col min="3074" max="3074" width="12" customWidth="1"/>
    <col min="3075" max="3075" width="89" bestFit="1" customWidth="1"/>
    <col min="3076" max="3076" width="14" customWidth="1"/>
    <col min="3077" max="3077" width="8.83203125" bestFit="1" customWidth="1"/>
    <col min="3078" max="3078" width="8.33203125" bestFit="1" customWidth="1"/>
    <col min="3079" max="3079" width="10" customWidth="1"/>
    <col min="3080" max="3080" width="11.5" bestFit="1" customWidth="1"/>
    <col min="3329" max="3329" width="5.1640625" customWidth="1"/>
    <col min="3330" max="3330" width="12" customWidth="1"/>
    <col min="3331" max="3331" width="89" bestFit="1" customWidth="1"/>
    <col min="3332" max="3332" width="14" customWidth="1"/>
    <col min="3333" max="3333" width="8.83203125" bestFit="1" customWidth="1"/>
    <col min="3334" max="3334" width="8.33203125" bestFit="1" customWidth="1"/>
    <col min="3335" max="3335" width="10" customWidth="1"/>
    <col min="3336" max="3336" width="11.5" bestFit="1" customWidth="1"/>
    <col min="3585" max="3585" width="5.1640625" customWidth="1"/>
    <col min="3586" max="3586" width="12" customWidth="1"/>
    <col min="3587" max="3587" width="89" bestFit="1" customWidth="1"/>
    <col min="3588" max="3588" width="14" customWidth="1"/>
    <col min="3589" max="3589" width="8.83203125" bestFit="1" customWidth="1"/>
    <col min="3590" max="3590" width="8.33203125" bestFit="1" customWidth="1"/>
    <col min="3591" max="3591" width="10" customWidth="1"/>
    <col min="3592" max="3592" width="11.5" bestFit="1" customWidth="1"/>
    <col min="3841" max="3841" width="5.1640625" customWidth="1"/>
    <col min="3842" max="3842" width="12" customWidth="1"/>
    <col min="3843" max="3843" width="89" bestFit="1" customWidth="1"/>
    <col min="3844" max="3844" width="14" customWidth="1"/>
    <col min="3845" max="3845" width="8.83203125" bestFit="1" customWidth="1"/>
    <col min="3846" max="3846" width="8.33203125" bestFit="1" customWidth="1"/>
    <col min="3847" max="3847" width="10" customWidth="1"/>
    <col min="3848" max="3848" width="11.5" bestFit="1" customWidth="1"/>
    <col min="4097" max="4097" width="5.1640625" customWidth="1"/>
    <col min="4098" max="4098" width="12" customWidth="1"/>
    <col min="4099" max="4099" width="89" bestFit="1" customWidth="1"/>
    <col min="4100" max="4100" width="14" customWidth="1"/>
    <col min="4101" max="4101" width="8.83203125" bestFit="1" customWidth="1"/>
    <col min="4102" max="4102" width="8.33203125" bestFit="1" customWidth="1"/>
    <col min="4103" max="4103" width="10" customWidth="1"/>
    <col min="4104" max="4104" width="11.5" bestFit="1" customWidth="1"/>
    <col min="4353" max="4353" width="5.1640625" customWidth="1"/>
    <col min="4354" max="4354" width="12" customWidth="1"/>
    <col min="4355" max="4355" width="89" bestFit="1" customWidth="1"/>
    <col min="4356" max="4356" width="14" customWidth="1"/>
    <col min="4357" max="4357" width="8.83203125" bestFit="1" customWidth="1"/>
    <col min="4358" max="4358" width="8.33203125" bestFit="1" customWidth="1"/>
    <col min="4359" max="4359" width="10" customWidth="1"/>
    <col min="4360" max="4360" width="11.5" bestFit="1" customWidth="1"/>
    <col min="4609" max="4609" width="5.1640625" customWidth="1"/>
    <col min="4610" max="4610" width="12" customWidth="1"/>
    <col min="4611" max="4611" width="89" bestFit="1" customWidth="1"/>
    <col min="4612" max="4612" width="14" customWidth="1"/>
    <col min="4613" max="4613" width="8.83203125" bestFit="1" customWidth="1"/>
    <col min="4614" max="4614" width="8.33203125" bestFit="1" customWidth="1"/>
    <col min="4615" max="4615" width="10" customWidth="1"/>
    <col min="4616" max="4616" width="11.5" bestFit="1" customWidth="1"/>
    <col min="4865" max="4865" width="5.1640625" customWidth="1"/>
    <col min="4866" max="4866" width="12" customWidth="1"/>
    <col min="4867" max="4867" width="89" bestFit="1" customWidth="1"/>
    <col min="4868" max="4868" width="14" customWidth="1"/>
    <col min="4869" max="4869" width="8.83203125" bestFit="1" customWidth="1"/>
    <col min="4870" max="4870" width="8.33203125" bestFit="1" customWidth="1"/>
    <col min="4871" max="4871" width="10" customWidth="1"/>
    <col min="4872" max="4872" width="11.5" bestFit="1" customWidth="1"/>
    <col min="5121" max="5121" width="5.1640625" customWidth="1"/>
    <col min="5122" max="5122" width="12" customWidth="1"/>
    <col min="5123" max="5123" width="89" bestFit="1" customWidth="1"/>
    <col min="5124" max="5124" width="14" customWidth="1"/>
    <col min="5125" max="5125" width="8.83203125" bestFit="1" customWidth="1"/>
    <col min="5126" max="5126" width="8.33203125" bestFit="1" customWidth="1"/>
    <col min="5127" max="5127" width="10" customWidth="1"/>
    <col min="5128" max="5128" width="11.5" bestFit="1" customWidth="1"/>
    <col min="5377" max="5377" width="5.1640625" customWidth="1"/>
    <col min="5378" max="5378" width="12" customWidth="1"/>
    <col min="5379" max="5379" width="89" bestFit="1" customWidth="1"/>
    <col min="5380" max="5380" width="14" customWidth="1"/>
    <col min="5381" max="5381" width="8.83203125" bestFit="1" customWidth="1"/>
    <col min="5382" max="5382" width="8.33203125" bestFit="1" customWidth="1"/>
    <col min="5383" max="5383" width="10" customWidth="1"/>
    <col min="5384" max="5384" width="11.5" bestFit="1" customWidth="1"/>
    <col min="5633" max="5633" width="5.1640625" customWidth="1"/>
    <col min="5634" max="5634" width="12" customWidth="1"/>
    <col min="5635" max="5635" width="89" bestFit="1" customWidth="1"/>
    <col min="5636" max="5636" width="14" customWidth="1"/>
    <col min="5637" max="5637" width="8.83203125" bestFit="1" customWidth="1"/>
    <col min="5638" max="5638" width="8.33203125" bestFit="1" customWidth="1"/>
    <col min="5639" max="5639" width="10" customWidth="1"/>
    <col min="5640" max="5640" width="11.5" bestFit="1" customWidth="1"/>
    <col min="5889" max="5889" width="5.1640625" customWidth="1"/>
    <col min="5890" max="5890" width="12" customWidth="1"/>
    <col min="5891" max="5891" width="89" bestFit="1" customWidth="1"/>
    <col min="5892" max="5892" width="14" customWidth="1"/>
    <col min="5893" max="5893" width="8.83203125" bestFit="1" customWidth="1"/>
    <col min="5894" max="5894" width="8.33203125" bestFit="1" customWidth="1"/>
    <col min="5895" max="5895" width="10" customWidth="1"/>
    <col min="5896" max="5896" width="11.5" bestFit="1" customWidth="1"/>
    <col min="6145" max="6145" width="5.1640625" customWidth="1"/>
    <col min="6146" max="6146" width="12" customWidth="1"/>
    <col min="6147" max="6147" width="89" bestFit="1" customWidth="1"/>
    <col min="6148" max="6148" width="14" customWidth="1"/>
    <col min="6149" max="6149" width="8.83203125" bestFit="1" customWidth="1"/>
    <col min="6150" max="6150" width="8.33203125" bestFit="1" customWidth="1"/>
    <col min="6151" max="6151" width="10" customWidth="1"/>
    <col min="6152" max="6152" width="11.5" bestFit="1" customWidth="1"/>
    <col min="6401" max="6401" width="5.1640625" customWidth="1"/>
    <col min="6402" max="6402" width="12" customWidth="1"/>
    <col min="6403" max="6403" width="89" bestFit="1" customWidth="1"/>
    <col min="6404" max="6404" width="14" customWidth="1"/>
    <col min="6405" max="6405" width="8.83203125" bestFit="1" customWidth="1"/>
    <col min="6406" max="6406" width="8.33203125" bestFit="1" customWidth="1"/>
    <col min="6407" max="6407" width="10" customWidth="1"/>
    <col min="6408" max="6408" width="11.5" bestFit="1" customWidth="1"/>
    <col min="6657" max="6657" width="5.1640625" customWidth="1"/>
    <col min="6658" max="6658" width="12" customWidth="1"/>
    <col min="6659" max="6659" width="89" bestFit="1" customWidth="1"/>
    <col min="6660" max="6660" width="14" customWidth="1"/>
    <col min="6661" max="6661" width="8.83203125" bestFit="1" customWidth="1"/>
    <col min="6662" max="6662" width="8.33203125" bestFit="1" customWidth="1"/>
    <col min="6663" max="6663" width="10" customWidth="1"/>
    <col min="6664" max="6664" width="11.5" bestFit="1" customWidth="1"/>
    <col min="6913" max="6913" width="5.1640625" customWidth="1"/>
    <col min="6914" max="6914" width="12" customWidth="1"/>
    <col min="6915" max="6915" width="89" bestFit="1" customWidth="1"/>
    <col min="6916" max="6916" width="14" customWidth="1"/>
    <col min="6917" max="6917" width="8.83203125" bestFit="1" customWidth="1"/>
    <col min="6918" max="6918" width="8.33203125" bestFit="1" customWidth="1"/>
    <col min="6919" max="6919" width="10" customWidth="1"/>
    <col min="6920" max="6920" width="11.5" bestFit="1" customWidth="1"/>
    <col min="7169" max="7169" width="5.1640625" customWidth="1"/>
    <col min="7170" max="7170" width="12" customWidth="1"/>
    <col min="7171" max="7171" width="89" bestFit="1" customWidth="1"/>
    <col min="7172" max="7172" width="14" customWidth="1"/>
    <col min="7173" max="7173" width="8.83203125" bestFit="1" customWidth="1"/>
    <col min="7174" max="7174" width="8.33203125" bestFit="1" customWidth="1"/>
    <col min="7175" max="7175" width="10" customWidth="1"/>
    <col min="7176" max="7176" width="11.5" bestFit="1" customWidth="1"/>
    <col min="7425" max="7425" width="5.1640625" customWidth="1"/>
    <col min="7426" max="7426" width="12" customWidth="1"/>
    <col min="7427" max="7427" width="89" bestFit="1" customWidth="1"/>
    <col min="7428" max="7428" width="14" customWidth="1"/>
    <col min="7429" max="7429" width="8.83203125" bestFit="1" customWidth="1"/>
    <col min="7430" max="7430" width="8.33203125" bestFit="1" customWidth="1"/>
    <col min="7431" max="7431" width="10" customWidth="1"/>
    <col min="7432" max="7432" width="11.5" bestFit="1" customWidth="1"/>
    <col min="7681" max="7681" width="5.1640625" customWidth="1"/>
    <col min="7682" max="7682" width="12" customWidth="1"/>
    <col min="7683" max="7683" width="89" bestFit="1" customWidth="1"/>
    <col min="7684" max="7684" width="14" customWidth="1"/>
    <col min="7685" max="7685" width="8.83203125" bestFit="1" customWidth="1"/>
    <col min="7686" max="7686" width="8.33203125" bestFit="1" customWidth="1"/>
    <col min="7687" max="7687" width="10" customWidth="1"/>
    <col min="7688" max="7688" width="11.5" bestFit="1" customWidth="1"/>
    <col min="7937" max="7937" width="5.1640625" customWidth="1"/>
    <col min="7938" max="7938" width="12" customWidth="1"/>
    <col min="7939" max="7939" width="89" bestFit="1" customWidth="1"/>
    <col min="7940" max="7940" width="14" customWidth="1"/>
    <col min="7941" max="7941" width="8.83203125" bestFit="1" customWidth="1"/>
    <col min="7942" max="7942" width="8.33203125" bestFit="1" customWidth="1"/>
    <col min="7943" max="7943" width="10" customWidth="1"/>
    <col min="7944" max="7944" width="11.5" bestFit="1" customWidth="1"/>
    <col min="8193" max="8193" width="5.1640625" customWidth="1"/>
    <col min="8194" max="8194" width="12" customWidth="1"/>
    <col min="8195" max="8195" width="89" bestFit="1" customWidth="1"/>
    <col min="8196" max="8196" width="14" customWidth="1"/>
    <col min="8197" max="8197" width="8.83203125" bestFit="1" customWidth="1"/>
    <col min="8198" max="8198" width="8.33203125" bestFit="1" customWidth="1"/>
    <col min="8199" max="8199" width="10" customWidth="1"/>
    <col min="8200" max="8200" width="11.5" bestFit="1" customWidth="1"/>
    <col min="8449" max="8449" width="5.1640625" customWidth="1"/>
    <col min="8450" max="8450" width="12" customWidth="1"/>
    <col min="8451" max="8451" width="89" bestFit="1" customWidth="1"/>
    <col min="8452" max="8452" width="14" customWidth="1"/>
    <col min="8453" max="8453" width="8.83203125" bestFit="1" customWidth="1"/>
    <col min="8454" max="8454" width="8.33203125" bestFit="1" customWidth="1"/>
    <col min="8455" max="8455" width="10" customWidth="1"/>
    <col min="8456" max="8456" width="11.5" bestFit="1" customWidth="1"/>
    <col min="8705" max="8705" width="5.1640625" customWidth="1"/>
    <col min="8706" max="8706" width="12" customWidth="1"/>
    <col min="8707" max="8707" width="89" bestFit="1" customWidth="1"/>
    <col min="8708" max="8708" width="14" customWidth="1"/>
    <col min="8709" max="8709" width="8.83203125" bestFit="1" customWidth="1"/>
    <col min="8710" max="8710" width="8.33203125" bestFit="1" customWidth="1"/>
    <col min="8711" max="8711" width="10" customWidth="1"/>
    <col min="8712" max="8712" width="11.5" bestFit="1" customWidth="1"/>
    <col min="8961" max="8961" width="5.1640625" customWidth="1"/>
    <col min="8962" max="8962" width="12" customWidth="1"/>
    <col min="8963" max="8963" width="89" bestFit="1" customWidth="1"/>
    <col min="8964" max="8964" width="14" customWidth="1"/>
    <col min="8965" max="8965" width="8.83203125" bestFit="1" customWidth="1"/>
    <col min="8966" max="8966" width="8.33203125" bestFit="1" customWidth="1"/>
    <col min="8967" max="8967" width="10" customWidth="1"/>
    <col min="8968" max="8968" width="11.5" bestFit="1" customWidth="1"/>
    <col min="9217" max="9217" width="5.1640625" customWidth="1"/>
    <col min="9218" max="9218" width="12" customWidth="1"/>
    <col min="9219" max="9219" width="89" bestFit="1" customWidth="1"/>
    <col min="9220" max="9220" width="14" customWidth="1"/>
    <col min="9221" max="9221" width="8.83203125" bestFit="1" customWidth="1"/>
    <col min="9222" max="9222" width="8.33203125" bestFit="1" customWidth="1"/>
    <col min="9223" max="9223" width="10" customWidth="1"/>
    <col min="9224" max="9224" width="11.5" bestFit="1" customWidth="1"/>
    <col min="9473" max="9473" width="5.1640625" customWidth="1"/>
    <col min="9474" max="9474" width="12" customWidth="1"/>
    <col min="9475" max="9475" width="89" bestFit="1" customWidth="1"/>
    <col min="9476" max="9476" width="14" customWidth="1"/>
    <col min="9477" max="9477" width="8.83203125" bestFit="1" customWidth="1"/>
    <col min="9478" max="9478" width="8.33203125" bestFit="1" customWidth="1"/>
    <col min="9479" max="9479" width="10" customWidth="1"/>
    <col min="9480" max="9480" width="11.5" bestFit="1" customWidth="1"/>
    <col min="9729" max="9729" width="5.1640625" customWidth="1"/>
    <col min="9730" max="9730" width="12" customWidth="1"/>
    <col min="9731" max="9731" width="89" bestFit="1" customWidth="1"/>
    <col min="9732" max="9732" width="14" customWidth="1"/>
    <col min="9733" max="9733" width="8.83203125" bestFit="1" customWidth="1"/>
    <col min="9734" max="9734" width="8.33203125" bestFit="1" customWidth="1"/>
    <col min="9735" max="9735" width="10" customWidth="1"/>
    <col min="9736" max="9736" width="11.5" bestFit="1" customWidth="1"/>
    <col min="9985" max="9985" width="5.1640625" customWidth="1"/>
    <col min="9986" max="9986" width="12" customWidth="1"/>
    <col min="9987" max="9987" width="89" bestFit="1" customWidth="1"/>
    <col min="9988" max="9988" width="14" customWidth="1"/>
    <col min="9989" max="9989" width="8.83203125" bestFit="1" customWidth="1"/>
    <col min="9990" max="9990" width="8.33203125" bestFit="1" customWidth="1"/>
    <col min="9991" max="9991" width="10" customWidth="1"/>
    <col min="9992" max="9992" width="11.5" bestFit="1" customWidth="1"/>
    <col min="10241" max="10241" width="5.1640625" customWidth="1"/>
    <col min="10242" max="10242" width="12" customWidth="1"/>
    <col min="10243" max="10243" width="89" bestFit="1" customWidth="1"/>
    <col min="10244" max="10244" width="14" customWidth="1"/>
    <col min="10245" max="10245" width="8.83203125" bestFit="1" customWidth="1"/>
    <col min="10246" max="10246" width="8.33203125" bestFit="1" customWidth="1"/>
    <col min="10247" max="10247" width="10" customWidth="1"/>
    <col min="10248" max="10248" width="11.5" bestFit="1" customWidth="1"/>
    <col min="10497" max="10497" width="5.1640625" customWidth="1"/>
    <col min="10498" max="10498" width="12" customWidth="1"/>
    <col min="10499" max="10499" width="89" bestFit="1" customWidth="1"/>
    <col min="10500" max="10500" width="14" customWidth="1"/>
    <col min="10501" max="10501" width="8.83203125" bestFit="1" customWidth="1"/>
    <col min="10502" max="10502" width="8.33203125" bestFit="1" customWidth="1"/>
    <col min="10503" max="10503" width="10" customWidth="1"/>
    <col min="10504" max="10504" width="11.5" bestFit="1" customWidth="1"/>
    <col min="10753" max="10753" width="5.1640625" customWidth="1"/>
    <col min="10754" max="10754" width="12" customWidth="1"/>
    <col min="10755" max="10755" width="89" bestFit="1" customWidth="1"/>
    <col min="10756" max="10756" width="14" customWidth="1"/>
    <col min="10757" max="10757" width="8.83203125" bestFit="1" customWidth="1"/>
    <col min="10758" max="10758" width="8.33203125" bestFit="1" customWidth="1"/>
    <col min="10759" max="10759" width="10" customWidth="1"/>
    <col min="10760" max="10760" width="11.5" bestFit="1" customWidth="1"/>
    <col min="11009" max="11009" width="5.1640625" customWidth="1"/>
    <col min="11010" max="11010" width="12" customWidth="1"/>
    <col min="11011" max="11011" width="89" bestFit="1" customWidth="1"/>
    <col min="11012" max="11012" width="14" customWidth="1"/>
    <col min="11013" max="11013" width="8.83203125" bestFit="1" customWidth="1"/>
    <col min="11014" max="11014" width="8.33203125" bestFit="1" customWidth="1"/>
    <col min="11015" max="11015" width="10" customWidth="1"/>
    <col min="11016" max="11016" width="11.5" bestFit="1" customWidth="1"/>
    <col min="11265" max="11265" width="5.1640625" customWidth="1"/>
    <col min="11266" max="11266" width="12" customWidth="1"/>
    <col min="11267" max="11267" width="89" bestFit="1" customWidth="1"/>
    <col min="11268" max="11268" width="14" customWidth="1"/>
    <col min="11269" max="11269" width="8.83203125" bestFit="1" customWidth="1"/>
    <col min="11270" max="11270" width="8.33203125" bestFit="1" customWidth="1"/>
    <col min="11271" max="11271" width="10" customWidth="1"/>
    <col min="11272" max="11272" width="11.5" bestFit="1" customWidth="1"/>
    <col min="11521" max="11521" width="5.1640625" customWidth="1"/>
    <col min="11522" max="11522" width="12" customWidth="1"/>
    <col min="11523" max="11523" width="89" bestFit="1" customWidth="1"/>
    <col min="11524" max="11524" width="14" customWidth="1"/>
    <col min="11525" max="11525" width="8.83203125" bestFit="1" customWidth="1"/>
    <col min="11526" max="11526" width="8.33203125" bestFit="1" customWidth="1"/>
    <col min="11527" max="11527" width="10" customWidth="1"/>
    <col min="11528" max="11528" width="11.5" bestFit="1" customWidth="1"/>
    <col min="11777" max="11777" width="5.1640625" customWidth="1"/>
    <col min="11778" max="11778" width="12" customWidth="1"/>
    <col min="11779" max="11779" width="89" bestFit="1" customWidth="1"/>
    <col min="11780" max="11780" width="14" customWidth="1"/>
    <col min="11781" max="11781" width="8.83203125" bestFit="1" customWidth="1"/>
    <col min="11782" max="11782" width="8.33203125" bestFit="1" customWidth="1"/>
    <col min="11783" max="11783" width="10" customWidth="1"/>
    <col min="11784" max="11784" width="11.5" bestFit="1" customWidth="1"/>
    <col min="12033" max="12033" width="5.1640625" customWidth="1"/>
    <col min="12034" max="12034" width="12" customWidth="1"/>
    <col min="12035" max="12035" width="89" bestFit="1" customWidth="1"/>
    <col min="12036" max="12036" width="14" customWidth="1"/>
    <col min="12037" max="12037" width="8.83203125" bestFit="1" customWidth="1"/>
    <col min="12038" max="12038" width="8.33203125" bestFit="1" customWidth="1"/>
    <col min="12039" max="12039" width="10" customWidth="1"/>
    <col min="12040" max="12040" width="11.5" bestFit="1" customWidth="1"/>
    <col min="12289" max="12289" width="5.1640625" customWidth="1"/>
    <col min="12290" max="12290" width="12" customWidth="1"/>
    <col min="12291" max="12291" width="89" bestFit="1" customWidth="1"/>
    <col min="12292" max="12292" width="14" customWidth="1"/>
    <col min="12293" max="12293" width="8.83203125" bestFit="1" customWidth="1"/>
    <col min="12294" max="12294" width="8.33203125" bestFit="1" customWidth="1"/>
    <col min="12295" max="12295" width="10" customWidth="1"/>
    <col min="12296" max="12296" width="11.5" bestFit="1" customWidth="1"/>
    <col min="12545" max="12545" width="5.1640625" customWidth="1"/>
    <col min="12546" max="12546" width="12" customWidth="1"/>
    <col min="12547" max="12547" width="89" bestFit="1" customWidth="1"/>
    <col min="12548" max="12548" width="14" customWidth="1"/>
    <col min="12549" max="12549" width="8.83203125" bestFit="1" customWidth="1"/>
    <col min="12550" max="12550" width="8.33203125" bestFit="1" customWidth="1"/>
    <col min="12551" max="12551" width="10" customWidth="1"/>
    <col min="12552" max="12552" width="11.5" bestFit="1" customWidth="1"/>
    <col min="12801" max="12801" width="5.1640625" customWidth="1"/>
    <col min="12802" max="12802" width="12" customWidth="1"/>
    <col min="12803" max="12803" width="89" bestFit="1" customWidth="1"/>
    <col min="12804" max="12804" width="14" customWidth="1"/>
    <col min="12805" max="12805" width="8.83203125" bestFit="1" customWidth="1"/>
    <col min="12806" max="12806" width="8.33203125" bestFit="1" customWidth="1"/>
    <col min="12807" max="12807" width="10" customWidth="1"/>
    <col min="12808" max="12808" width="11.5" bestFit="1" customWidth="1"/>
    <col min="13057" max="13057" width="5.1640625" customWidth="1"/>
    <col min="13058" max="13058" width="12" customWidth="1"/>
    <col min="13059" max="13059" width="89" bestFit="1" customWidth="1"/>
    <col min="13060" max="13060" width="14" customWidth="1"/>
    <col min="13061" max="13061" width="8.83203125" bestFit="1" customWidth="1"/>
    <col min="13062" max="13062" width="8.33203125" bestFit="1" customWidth="1"/>
    <col min="13063" max="13063" width="10" customWidth="1"/>
    <col min="13064" max="13064" width="11.5" bestFit="1" customWidth="1"/>
    <col min="13313" max="13313" width="5.1640625" customWidth="1"/>
    <col min="13314" max="13314" width="12" customWidth="1"/>
    <col min="13315" max="13315" width="89" bestFit="1" customWidth="1"/>
    <col min="13316" max="13316" width="14" customWidth="1"/>
    <col min="13317" max="13317" width="8.83203125" bestFit="1" customWidth="1"/>
    <col min="13318" max="13318" width="8.33203125" bestFit="1" customWidth="1"/>
    <col min="13319" max="13319" width="10" customWidth="1"/>
    <col min="13320" max="13320" width="11.5" bestFit="1" customWidth="1"/>
    <col min="13569" max="13569" width="5.1640625" customWidth="1"/>
    <col min="13570" max="13570" width="12" customWidth="1"/>
    <col min="13571" max="13571" width="89" bestFit="1" customWidth="1"/>
    <col min="13572" max="13572" width="14" customWidth="1"/>
    <col min="13573" max="13573" width="8.83203125" bestFit="1" customWidth="1"/>
    <col min="13574" max="13574" width="8.33203125" bestFit="1" customWidth="1"/>
    <col min="13575" max="13575" width="10" customWidth="1"/>
    <col min="13576" max="13576" width="11.5" bestFit="1" customWidth="1"/>
    <col min="13825" max="13825" width="5.1640625" customWidth="1"/>
    <col min="13826" max="13826" width="12" customWidth="1"/>
    <col min="13827" max="13827" width="89" bestFit="1" customWidth="1"/>
    <col min="13828" max="13828" width="14" customWidth="1"/>
    <col min="13829" max="13829" width="8.83203125" bestFit="1" customWidth="1"/>
    <col min="13830" max="13830" width="8.33203125" bestFit="1" customWidth="1"/>
    <col min="13831" max="13831" width="10" customWidth="1"/>
    <col min="13832" max="13832" width="11.5" bestFit="1" customWidth="1"/>
    <col min="14081" max="14081" width="5.1640625" customWidth="1"/>
    <col min="14082" max="14082" width="12" customWidth="1"/>
    <col min="14083" max="14083" width="89" bestFit="1" customWidth="1"/>
    <col min="14084" max="14084" width="14" customWidth="1"/>
    <col min="14085" max="14085" width="8.83203125" bestFit="1" customWidth="1"/>
    <col min="14086" max="14086" width="8.33203125" bestFit="1" customWidth="1"/>
    <col min="14087" max="14087" width="10" customWidth="1"/>
    <col min="14088" max="14088" width="11.5" bestFit="1" customWidth="1"/>
    <col min="14337" max="14337" width="5.1640625" customWidth="1"/>
    <col min="14338" max="14338" width="12" customWidth="1"/>
    <col min="14339" max="14339" width="89" bestFit="1" customWidth="1"/>
    <col min="14340" max="14340" width="14" customWidth="1"/>
    <col min="14341" max="14341" width="8.83203125" bestFit="1" customWidth="1"/>
    <col min="14342" max="14342" width="8.33203125" bestFit="1" customWidth="1"/>
    <col min="14343" max="14343" width="10" customWidth="1"/>
    <col min="14344" max="14344" width="11.5" bestFit="1" customWidth="1"/>
    <col min="14593" max="14593" width="5.1640625" customWidth="1"/>
    <col min="14594" max="14594" width="12" customWidth="1"/>
    <col min="14595" max="14595" width="89" bestFit="1" customWidth="1"/>
    <col min="14596" max="14596" width="14" customWidth="1"/>
    <col min="14597" max="14597" width="8.83203125" bestFit="1" customWidth="1"/>
    <col min="14598" max="14598" width="8.33203125" bestFit="1" customWidth="1"/>
    <col min="14599" max="14599" width="10" customWidth="1"/>
    <col min="14600" max="14600" width="11.5" bestFit="1" customWidth="1"/>
    <col min="14849" max="14849" width="5.1640625" customWidth="1"/>
    <col min="14850" max="14850" width="12" customWidth="1"/>
    <col min="14851" max="14851" width="89" bestFit="1" customWidth="1"/>
    <col min="14852" max="14852" width="14" customWidth="1"/>
    <col min="14853" max="14853" width="8.83203125" bestFit="1" customWidth="1"/>
    <col min="14854" max="14854" width="8.33203125" bestFit="1" customWidth="1"/>
    <col min="14855" max="14855" width="10" customWidth="1"/>
    <col min="14856" max="14856" width="11.5" bestFit="1" customWidth="1"/>
    <col min="15105" max="15105" width="5.1640625" customWidth="1"/>
    <col min="15106" max="15106" width="12" customWidth="1"/>
    <col min="15107" max="15107" width="89" bestFit="1" customWidth="1"/>
    <col min="15108" max="15108" width="14" customWidth="1"/>
    <col min="15109" max="15109" width="8.83203125" bestFit="1" customWidth="1"/>
    <col min="15110" max="15110" width="8.33203125" bestFit="1" customWidth="1"/>
    <col min="15111" max="15111" width="10" customWidth="1"/>
    <col min="15112" max="15112" width="11.5" bestFit="1" customWidth="1"/>
    <col min="15361" max="15361" width="5.1640625" customWidth="1"/>
    <col min="15362" max="15362" width="12" customWidth="1"/>
    <col min="15363" max="15363" width="89" bestFit="1" customWidth="1"/>
    <col min="15364" max="15364" width="14" customWidth="1"/>
    <col min="15365" max="15365" width="8.83203125" bestFit="1" customWidth="1"/>
    <col min="15366" max="15366" width="8.33203125" bestFit="1" customWidth="1"/>
    <col min="15367" max="15367" width="10" customWidth="1"/>
    <col min="15368" max="15368" width="11.5" bestFit="1" customWidth="1"/>
    <col min="15617" max="15617" width="5.1640625" customWidth="1"/>
    <col min="15618" max="15618" width="12" customWidth="1"/>
    <col min="15619" max="15619" width="89" bestFit="1" customWidth="1"/>
    <col min="15620" max="15620" width="14" customWidth="1"/>
    <col min="15621" max="15621" width="8.83203125" bestFit="1" customWidth="1"/>
    <col min="15622" max="15622" width="8.33203125" bestFit="1" customWidth="1"/>
    <col min="15623" max="15623" width="10" customWidth="1"/>
    <col min="15624" max="15624" width="11.5" bestFit="1" customWidth="1"/>
    <col min="15873" max="15873" width="5.1640625" customWidth="1"/>
    <col min="15874" max="15874" width="12" customWidth="1"/>
    <col min="15875" max="15875" width="89" bestFit="1" customWidth="1"/>
    <col min="15876" max="15876" width="14" customWidth="1"/>
    <col min="15877" max="15877" width="8.83203125" bestFit="1" customWidth="1"/>
    <col min="15878" max="15878" width="8.33203125" bestFit="1" customWidth="1"/>
    <col min="15879" max="15879" width="10" customWidth="1"/>
    <col min="15880" max="15880" width="11.5" bestFit="1" customWidth="1"/>
    <col min="16129" max="16129" width="5.1640625" customWidth="1"/>
    <col min="16130" max="16130" width="12" customWidth="1"/>
    <col min="16131" max="16131" width="89" bestFit="1" customWidth="1"/>
    <col min="16132" max="16132" width="14" customWidth="1"/>
    <col min="16133" max="16133" width="8.83203125" bestFit="1" customWidth="1"/>
    <col min="16134" max="16134" width="8.33203125" bestFit="1" customWidth="1"/>
    <col min="16135" max="16135" width="10" customWidth="1"/>
    <col min="16136" max="16136" width="11.5" bestFit="1" customWidth="1"/>
  </cols>
  <sheetData>
    <row r="1" spans="1:8" ht="34.5" thickBot="1">
      <c r="A1" s="220" t="s">
        <v>852</v>
      </c>
      <c r="B1" s="221" t="s">
        <v>853</v>
      </c>
      <c r="C1" s="221" t="s">
        <v>55</v>
      </c>
      <c r="D1" s="221" t="s">
        <v>854</v>
      </c>
      <c r="E1" s="221" t="s">
        <v>855</v>
      </c>
      <c r="F1" s="221" t="s">
        <v>136</v>
      </c>
      <c r="G1" s="222" t="s">
        <v>856</v>
      </c>
      <c r="H1" s="223" t="s">
        <v>857</v>
      </c>
    </row>
    <row r="2" spans="1:8" ht="22.5">
      <c r="A2" s="224">
        <v>1</v>
      </c>
      <c r="B2" s="411" t="s">
        <v>916</v>
      </c>
      <c r="C2" s="226" t="s">
        <v>917</v>
      </c>
      <c r="D2" s="227"/>
      <c r="E2" s="227" t="s">
        <v>780</v>
      </c>
      <c r="F2" s="227">
        <v>1</v>
      </c>
      <c r="G2" s="228"/>
      <c r="H2" s="229">
        <f t="shared" ref="H2:H8" si="0">F2*G2</f>
        <v>0</v>
      </c>
    </row>
    <row r="3" spans="1:8">
      <c r="A3" s="230">
        <v>2</v>
      </c>
      <c r="B3" s="412"/>
      <c r="C3" s="232" t="s">
        <v>918</v>
      </c>
      <c r="D3" s="233"/>
      <c r="E3" s="234" t="s">
        <v>861</v>
      </c>
      <c r="F3" s="234">
        <v>1</v>
      </c>
      <c r="G3" s="235"/>
      <c r="H3" s="236">
        <f t="shared" si="0"/>
        <v>0</v>
      </c>
    </row>
    <row r="4" spans="1:8">
      <c r="A4" s="230">
        <v>3</v>
      </c>
      <c r="B4" s="412"/>
      <c r="C4" s="232" t="s">
        <v>919</v>
      </c>
      <c r="D4" s="237"/>
      <c r="E4" s="234" t="s">
        <v>861</v>
      </c>
      <c r="F4" s="234">
        <v>1</v>
      </c>
      <c r="G4" s="238"/>
      <c r="H4" s="236">
        <f t="shared" si="0"/>
        <v>0</v>
      </c>
    </row>
    <row r="5" spans="1:8" s="290" customFormat="1" ht="12.75">
      <c r="A5" s="230">
        <v>4</v>
      </c>
      <c r="B5" s="412"/>
      <c r="C5" s="241" t="s">
        <v>920</v>
      </c>
      <c r="D5" s="289"/>
      <c r="E5" s="231" t="s">
        <v>861</v>
      </c>
      <c r="F5" s="231">
        <v>1</v>
      </c>
      <c r="G5" s="242"/>
      <c r="H5" s="243">
        <f t="shared" si="0"/>
        <v>0</v>
      </c>
    </row>
    <row r="6" spans="1:8">
      <c r="A6" s="230">
        <v>5</v>
      </c>
      <c r="B6" s="412"/>
      <c r="C6" s="232" t="s">
        <v>921</v>
      </c>
      <c r="D6" s="237"/>
      <c r="E6" s="237" t="s">
        <v>718</v>
      </c>
      <c r="F6" s="237">
        <v>1</v>
      </c>
      <c r="G6" s="238"/>
      <c r="H6" s="236">
        <f t="shared" si="0"/>
        <v>0</v>
      </c>
    </row>
    <row r="7" spans="1:8" s="290" customFormat="1" ht="12.75">
      <c r="A7" s="230">
        <v>6</v>
      </c>
      <c r="B7" s="412"/>
      <c r="C7" s="232" t="s">
        <v>922</v>
      </c>
      <c r="D7" s="237"/>
      <c r="E7" s="237" t="s">
        <v>718</v>
      </c>
      <c r="F7" s="237">
        <v>1</v>
      </c>
      <c r="G7" s="238"/>
      <c r="H7" s="236">
        <f t="shared" si="0"/>
        <v>0</v>
      </c>
    </row>
    <row r="8" spans="1:8">
      <c r="A8" s="230">
        <v>7</v>
      </c>
      <c r="B8" s="412"/>
      <c r="C8" s="232" t="s">
        <v>923</v>
      </c>
      <c r="D8" s="237"/>
      <c r="E8" s="237" t="s">
        <v>718</v>
      </c>
      <c r="F8" s="237">
        <v>1</v>
      </c>
      <c r="G8" s="238"/>
      <c r="H8" s="236">
        <f t="shared" si="0"/>
        <v>0</v>
      </c>
    </row>
    <row r="9" spans="1:8" s="290" customFormat="1" ht="12.75">
      <c r="A9" s="230">
        <v>8</v>
      </c>
      <c r="B9" s="412"/>
      <c r="C9" s="241" t="s">
        <v>924</v>
      </c>
      <c r="D9" s="237"/>
      <c r="E9" s="231" t="s">
        <v>861</v>
      </c>
      <c r="F9" s="231">
        <v>1</v>
      </c>
      <c r="G9" s="238"/>
      <c r="H9" s="236">
        <f>F9*G9</f>
        <v>0</v>
      </c>
    </row>
    <row r="10" spans="1:8" s="290" customFormat="1" ht="12.75">
      <c r="A10" s="230">
        <v>9</v>
      </c>
      <c r="B10" s="412"/>
      <c r="C10" s="241" t="s">
        <v>925</v>
      </c>
      <c r="D10" s="237"/>
      <c r="E10" s="231" t="s">
        <v>861</v>
      </c>
      <c r="F10" s="231">
        <v>1</v>
      </c>
      <c r="G10" s="238"/>
      <c r="H10" s="236">
        <f>F10*G10</f>
        <v>0</v>
      </c>
    </row>
    <row r="11" spans="1:8" s="290" customFormat="1" ht="12.75">
      <c r="A11" s="230">
        <v>10</v>
      </c>
      <c r="B11" s="412"/>
      <c r="C11" s="232" t="s">
        <v>926</v>
      </c>
      <c r="D11" s="237"/>
      <c r="E11" s="237" t="s">
        <v>861</v>
      </c>
      <c r="F11" s="237">
        <v>3</v>
      </c>
      <c r="G11" s="238"/>
      <c r="H11" s="236">
        <f>F11*G11</f>
        <v>0</v>
      </c>
    </row>
    <row r="12" spans="1:8">
      <c r="A12" s="230">
        <v>11</v>
      </c>
      <c r="B12" s="412"/>
      <c r="C12" s="232" t="s">
        <v>927</v>
      </c>
      <c r="D12" s="237"/>
      <c r="E12" s="237" t="s">
        <v>718</v>
      </c>
      <c r="F12" s="237">
        <v>1</v>
      </c>
      <c r="G12" s="238"/>
      <c r="H12" s="236">
        <f t="shared" ref="H12:H30" si="1">F12*G12</f>
        <v>0</v>
      </c>
    </row>
    <row r="13" spans="1:8">
      <c r="A13" s="230">
        <v>12</v>
      </c>
      <c r="B13" s="412"/>
      <c r="C13" s="232" t="s">
        <v>928</v>
      </c>
      <c r="D13" s="237"/>
      <c r="E13" s="237" t="s">
        <v>718</v>
      </c>
      <c r="F13" s="237">
        <v>1</v>
      </c>
      <c r="G13" s="238"/>
      <c r="H13" s="236">
        <f t="shared" si="1"/>
        <v>0</v>
      </c>
    </row>
    <row r="14" spans="1:8" s="290" customFormat="1" ht="12.75">
      <c r="A14" s="230">
        <v>13</v>
      </c>
      <c r="B14" s="412"/>
      <c r="C14" s="241" t="s">
        <v>929</v>
      </c>
      <c r="D14" s="289"/>
      <c r="E14" s="231" t="s">
        <v>718</v>
      </c>
      <c r="F14" s="231">
        <v>1</v>
      </c>
      <c r="G14" s="242"/>
      <c r="H14" s="243">
        <f t="shared" si="1"/>
        <v>0</v>
      </c>
    </row>
    <row r="15" spans="1:8" s="290" customFormat="1" ht="22.5">
      <c r="A15" s="230">
        <v>14</v>
      </c>
      <c r="B15" s="412"/>
      <c r="C15" s="232" t="s">
        <v>930</v>
      </c>
      <c r="D15" s="237"/>
      <c r="E15" s="237" t="s">
        <v>718</v>
      </c>
      <c r="F15" s="237">
        <v>1</v>
      </c>
      <c r="G15" s="238"/>
      <c r="H15" s="236">
        <f t="shared" si="1"/>
        <v>0</v>
      </c>
    </row>
    <row r="16" spans="1:8" s="290" customFormat="1" ht="12.75">
      <c r="A16" s="230">
        <v>15</v>
      </c>
      <c r="B16" s="412"/>
      <c r="C16" s="232" t="s">
        <v>931</v>
      </c>
      <c r="D16" s="237"/>
      <c r="E16" s="237" t="s">
        <v>718</v>
      </c>
      <c r="F16" s="237">
        <v>2</v>
      </c>
      <c r="G16" s="238"/>
      <c r="H16" s="236">
        <f t="shared" si="1"/>
        <v>0</v>
      </c>
    </row>
    <row r="17" spans="1:8" s="290" customFormat="1" ht="12.75">
      <c r="A17" s="230">
        <v>16</v>
      </c>
      <c r="B17" s="412"/>
      <c r="C17" s="232" t="s">
        <v>932</v>
      </c>
      <c r="D17" s="237"/>
      <c r="E17" s="237" t="s">
        <v>718</v>
      </c>
      <c r="F17" s="237">
        <v>12</v>
      </c>
      <c r="G17" s="238"/>
      <c r="H17" s="236">
        <f t="shared" si="1"/>
        <v>0</v>
      </c>
    </row>
    <row r="18" spans="1:8" s="290" customFormat="1" ht="12.75">
      <c r="A18" s="230">
        <v>17</v>
      </c>
      <c r="B18" s="412"/>
      <c r="C18" s="241" t="s">
        <v>933</v>
      </c>
      <c r="D18" s="231"/>
      <c r="E18" s="231" t="s">
        <v>718</v>
      </c>
      <c r="F18" s="231">
        <v>1</v>
      </c>
      <c r="G18" s="242"/>
      <c r="H18" s="243">
        <f t="shared" si="1"/>
        <v>0</v>
      </c>
    </row>
    <row r="19" spans="1:8" s="290" customFormat="1" ht="12.75">
      <c r="A19" s="230">
        <v>18</v>
      </c>
      <c r="B19" s="412"/>
      <c r="C19" s="241" t="s">
        <v>934</v>
      </c>
      <c r="D19" s="231"/>
      <c r="E19" s="231" t="s">
        <v>718</v>
      </c>
      <c r="F19" s="231">
        <v>1</v>
      </c>
      <c r="G19" s="242"/>
      <c r="H19" s="243">
        <f t="shared" si="1"/>
        <v>0</v>
      </c>
    </row>
    <row r="20" spans="1:8" s="290" customFormat="1" ht="22.5">
      <c r="A20" s="230">
        <v>19</v>
      </c>
      <c r="B20" s="412"/>
      <c r="C20" s="241" t="s">
        <v>935</v>
      </c>
      <c r="D20" s="231"/>
      <c r="E20" s="231" t="s">
        <v>718</v>
      </c>
      <c r="F20" s="231">
        <v>1</v>
      </c>
      <c r="G20" s="242"/>
      <c r="H20" s="243">
        <f t="shared" si="1"/>
        <v>0</v>
      </c>
    </row>
    <row r="21" spans="1:8" s="290" customFormat="1" ht="22.5">
      <c r="A21" s="230">
        <v>20</v>
      </c>
      <c r="B21" s="412"/>
      <c r="C21" s="241" t="s">
        <v>936</v>
      </c>
      <c r="D21" s="231"/>
      <c r="E21" s="231" t="s">
        <v>718</v>
      </c>
      <c r="F21" s="231">
        <v>2</v>
      </c>
      <c r="G21" s="238"/>
      <c r="H21" s="236">
        <f t="shared" si="1"/>
        <v>0</v>
      </c>
    </row>
    <row r="22" spans="1:8" s="290" customFormat="1" ht="12.75">
      <c r="A22" s="230">
        <v>21</v>
      </c>
      <c r="B22" s="412"/>
      <c r="C22" s="241" t="s">
        <v>937</v>
      </c>
      <c r="D22" s="231"/>
      <c r="E22" s="231" t="s">
        <v>718</v>
      </c>
      <c r="F22" s="231">
        <v>1</v>
      </c>
      <c r="G22" s="242"/>
      <c r="H22" s="243">
        <f t="shared" si="1"/>
        <v>0</v>
      </c>
    </row>
    <row r="23" spans="1:8" s="290" customFormat="1" ht="12.75">
      <c r="A23" s="230">
        <v>22</v>
      </c>
      <c r="B23" s="412"/>
      <c r="C23" s="241" t="s">
        <v>938</v>
      </c>
      <c r="D23" s="231"/>
      <c r="E23" s="231" t="s">
        <v>718</v>
      </c>
      <c r="F23" s="231">
        <v>2</v>
      </c>
      <c r="G23" s="242"/>
      <c r="H23" s="243">
        <f t="shared" si="1"/>
        <v>0</v>
      </c>
    </row>
    <row r="24" spans="1:8" s="290" customFormat="1" ht="12.75">
      <c r="A24" s="230">
        <v>23</v>
      </c>
      <c r="B24" s="412"/>
      <c r="C24" s="241" t="s">
        <v>939</v>
      </c>
      <c r="D24" s="231"/>
      <c r="E24" s="231" t="s">
        <v>718</v>
      </c>
      <c r="F24" s="231">
        <v>1</v>
      </c>
      <c r="G24" s="242"/>
      <c r="H24" s="243">
        <f t="shared" si="1"/>
        <v>0</v>
      </c>
    </row>
    <row r="25" spans="1:8">
      <c r="A25" s="230">
        <v>24</v>
      </c>
      <c r="B25" s="412"/>
      <c r="C25" s="232" t="s">
        <v>940</v>
      </c>
      <c r="D25" s="237"/>
      <c r="E25" s="237" t="s">
        <v>718</v>
      </c>
      <c r="F25" s="237">
        <v>4</v>
      </c>
      <c r="G25" s="238"/>
      <c r="H25" s="236">
        <f t="shared" si="1"/>
        <v>0</v>
      </c>
    </row>
    <row r="26" spans="1:8">
      <c r="A26" s="230">
        <v>25</v>
      </c>
      <c r="B26" s="412"/>
      <c r="C26" s="232" t="s">
        <v>941</v>
      </c>
      <c r="D26" s="237"/>
      <c r="E26" s="237" t="s">
        <v>718</v>
      </c>
      <c r="F26" s="237">
        <v>4</v>
      </c>
      <c r="G26" s="238"/>
      <c r="H26" s="236">
        <f t="shared" si="1"/>
        <v>0</v>
      </c>
    </row>
    <row r="27" spans="1:8" s="290" customFormat="1" ht="22.5">
      <c r="A27" s="230">
        <v>26</v>
      </c>
      <c r="B27" s="412"/>
      <c r="C27" s="241" t="s">
        <v>942</v>
      </c>
      <c r="D27" s="231"/>
      <c r="E27" s="231" t="s">
        <v>718</v>
      </c>
      <c r="F27" s="231">
        <v>1</v>
      </c>
      <c r="G27" s="242"/>
      <c r="H27" s="243">
        <f t="shared" si="1"/>
        <v>0</v>
      </c>
    </row>
    <row r="28" spans="1:8" s="290" customFormat="1" ht="22.5">
      <c r="A28" s="230">
        <v>27</v>
      </c>
      <c r="B28" s="412"/>
      <c r="C28" s="241" t="s">
        <v>943</v>
      </c>
      <c r="D28" s="231"/>
      <c r="E28" s="231" t="s">
        <v>718</v>
      </c>
      <c r="F28" s="231">
        <v>4</v>
      </c>
      <c r="G28" s="238"/>
      <c r="H28" s="236">
        <f t="shared" si="1"/>
        <v>0</v>
      </c>
    </row>
    <row r="29" spans="1:8" s="290" customFormat="1" ht="22.5">
      <c r="A29" s="230">
        <v>28</v>
      </c>
      <c r="B29" s="412"/>
      <c r="C29" s="241" t="s">
        <v>944</v>
      </c>
      <c r="D29" s="231"/>
      <c r="E29" s="231" t="s">
        <v>718</v>
      </c>
      <c r="F29" s="231">
        <v>4</v>
      </c>
      <c r="G29" s="242"/>
      <c r="H29" s="243">
        <f t="shared" si="1"/>
        <v>0</v>
      </c>
    </row>
    <row r="30" spans="1:8" s="290" customFormat="1" ht="12.75">
      <c r="A30" s="230">
        <v>29</v>
      </c>
      <c r="B30" s="412"/>
      <c r="C30" s="241" t="s">
        <v>945</v>
      </c>
      <c r="D30" s="231"/>
      <c r="E30" s="231" t="s">
        <v>718</v>
      </c>
      <c r="F30" s="231">
        <v>2</v>
      </c>
      <c r="G30" s="242"/>
      <c r="H30" s="243">
        <f t="shared" si="1"/>
        <v>0</v>
      </c>
    </row>
    <row r="31" spans="1:8">
      <c r="A31" s="230">
        <v>30</v>
      </c>
      <c r="B31" s="412"/>
      <c r="C31" s="241" t="s">
        <v>946</v>
      </c>
      <c r="D31" s="231"/>
      <c r="E31" s="231" t="s">
        <v>718</v>
      </c>
      <c r="F31" s="231">
        <v>1</v>
      </c>
      <c r="G31" s="242"/>
      <c r="H31" s="243">
        <f>F31*G31</f>
        <v>0</v>
      </c>
    </row>
    <row r="32" spans="1:8">
      <c r="A32" s="230">
        <v>31</v>
      </c>
      <c r="B32" s="412"/>
      <c r="C32" s="232" t="s">
        <v>947</v>
      </c>
      <c r="D32" s="237"/>
      <c r="E32" s="237" t="s">
        <v>718</v>
      </c>
      <c r="F32" s="237">
        <v>2</v>
      </c>
      <c r="G32" s="235"/>
      <c r="H32" s="236">
        <f t="shared" ref="H32:H95" si="2">F32*G32</f>
        <v>0</v>
      </c>
    </row>
    <row r="33" spans="1:8" s="290" customFormat="1" ht="22.5">
      <c r="A33" s="230">
        <v>32</v>
      </c>
      <c r="B33" s="412"/>
      <c r="C33" s="232" t="s">
        <v>948</v>
      </c>
      <c r="D33" s="280"/>
      <c r="E33" s="237" t="s">
        <v>718</v>
      </c>
      <c r="F33" s="237">
        <v>4</v>
      </c>
      <c r="G33" s="238"/>
      <c r="H33" s="236">
        <f t="shared" si="2"/>
        <v>0</v>
      </c>
    </row>
    <row r="34" spans="1:8">
      <c r="A34" s="230">
        <v>33</v>
      </c>
      <c r="B34" s="412"/>
      <c r="C34" s="239" t="s">
        <v>949</v>
      </c>
      <c r="D34" s="237"/>
      <c r="E34" s="234" t="s">
        <v>718</v>
      </c>
      <c r="F34" s="234">
        <v>3</v>
      </c>
      <c r="G34" s="238"/>
      <c r="H34" s="236">
        <f t="shared" si="2"/>
        <v>0</v>
      </c>
    </row>
    <row r="35" spans="1:8">
      <c r="A35" s="230">
        <v>34</v>
      </c>
      <c r="B35" s="412"/>
      <c r="C35" s="239" t="s">
        <v>950</v>
      </c>
      <c r="D35" s="237"/>
      <c r="E35" s="234" t="s">
        <v>718</v>
      </c>
      <c r="F35" s="234">
        <v>6</v>
      </c>
      <c r="G35" s="238"/>
      <c r="H35" s="236">
        <f t="shared" si="2"/>
        <v>0</v>
      </c>
    </row>
    <row r="36" spans="1:8">
      <c r="A36" s="230">
        <v>35</v>
      </c>
      <c r="B36" s="412"/>
      <c r="C36" s="239" t="s">
        <v>863</v>
      </c>
      <c r="D36" s="237"/>
      <c r="E36" s="234" t="s">
        <v>718</v>
      </c>
      <c r="F36" s="234">
        <v>6</v>
      </c>
      <c r="G36" s="238"/>
      <c r="H36" s="236">
        <f t="shared" si="2"/>
        <v>0</v>
      </c>
    </row>
    <row r="37" spans="1:8">
      <c r="A37" s="230">
        <v>36</v>
      </c>
      <c r="B37" s="412"/>
      <c r="C37" s="239" t="s">
        <v>864</v>
      </c>
      <c r="D37" s="237"/>
      <c r="E37" s="234" t="s">
        <v>718</v>
      </c>
      <c r="F37" s="234">
        <v>10</v>
      </c>
      <c r="G37" s="238"/>
      <c r="H37" s="236">
        <f t="shared" si="2"/>
        <v>0</v>
      </c>
    </row>
    <row r="38" spans="1:8">
      <c r="A38" s="230">
        <v>37</v>
      </c>
      <c r="B38" s="412"/>
      <c r="C38" s="239" t="s">
        <v>865</v>
      </c>
      <c r="D38" s="237"/>
      <c r="E38" s="234" t="s">
        <v>718</v>
      </c>
      <c r="F38" s="234">
        <v>1</v>
      </c>
      <c r="G38" s="238"/>
      <c r="H38" s="236">
        <f t="shared" si="2"/>
        <v>0</v>
      </c>
    </row>
    <row r="39" spans="1:8">
      <c r="A39" s="230">
        <v>38</v>
      </c>
      <c r="B39" s="412"/>
      <c r="C39" s="239" t="s">
        <v>866</v>
      </c>
      <c r="D39" s="237"/>
      <c r="E39" s="234" t="s">
        <v>718</v>
      </c>
      <c r="F39" s="234">
        <v>1</v>
      </c>
      <c r="G39" s="238"/>
      <c r="H39" s="236">
        <f t="shared" si="2"/>
        <v>0</v>
      </c>
    </row>
    <row r="40" spans="1:8">
      <c r="A40" s="230">
        <v>39</v>
      </c>
      <c r="B40" s="412"/>
      <c r="C40" s="239" t="s">
        <v>951</v>
      </c>
      <c r="D40" s="237"/>
      <c r="E40" s="234" t="s">
        <v>718</v>
      </c>
      <c r="F40" s="234">
        <v>4</v>
      </c>
      <c r="G40" s="238"/>
      <c r="H40" s="236">
        <f t="shared" si="2"/>
        <v>0</v>
      </c>
    </row>
    <row r="41" spans="1:8">
      <c r="A41" s="230">
        <v>40</v>
      </c>
      <c r="B41" s="412"/>
      <c r="C41" s="239" t="s">
        <v>952</v>
      </c>
      <c r="D41" s="237"/>
      <c r="E41" s="234" t="s">
        <v>718</v>
      </c>
      <c r="F41" s="234">
        <v>2</v>
      </c>
      <c r="G41" s="238"/>
      <c r="H41" s="236">
        <f t="shared" si="2"/>
        <v>0</v>
      </c>
    </row>
    <row r="42" spans="1:8">
      <c r="A42" s="230">
        <v>41</v>
      </c>
      <c r="B42" s="412"/>
      <c r="C42" s="239" t="s">
        <v>867</v>
      </c>
      <c r="D42" s="237"/>
      <c r="E42" s="234" t="s">
        <v>718</v>
      </c>
      <c r="F42" s="234">
        <v>2</v>
      </c>
      <c r="G42" s="238"/>
      <c r="H42" s="236">
        <f t="shared" si="2"/>
        <v>0</v>
      </c>
    </row>
    <row r="43" spans="1:8">
      <c r="A43" s="230">
        <v>42</v>
      </c>
      <c r="B43" s="412"/>
      <c r="C43" s="239" t="s">
        <v>868</v>
      </c>
      <c r="D43" s="237"/>
      <c r="E43" s="234" t="s">
        <v>718</v>
      </c>
      <c r="F43" s="234">
        <v>4</v>
      </c>
      <c r="G43" s="238"/>
      <c r="H43" s="236">
        <f t="shared" si="2"/>
        <v>0</v>
      </c>
    </row>
    <row r="44" spans="1:8">
      <c r="A44" s="230">
        <v>43</v>
      </c>
      <c r="B44" s="412"/>
      <c r="C44" s="239" t="s">
        <v>953</v>
      </c>
      <c r="D44" s="237"/>
      <c r="E44" s="234" t="s">
        <v>718</v>
      </c>
      <c r="F44" s="234">
        <v>1</v>
      </c>
      <c r="G44" s="238"/>
      <c r="H44" s="236">
        <f t="shared" si="2"/>
        <v>0</v>
      </c>
    </row>
    <row r="45" spans="1:8">
      <c r="A45" s="230">
        <v>44</v>
      </c>
      <c r="B45" s="412"/>
      <c r="C45" s="232" t="s">
        <v>954</v>
      </c>
      <c r="D45" s="237"/>
      <c r="E45" s="237" t="s">
        <v>718</v>
      </c>
      <c r="F45" s="237">
        <v>160</v>
      </c>
      <c r="G45" s="238"/>
      <c r="H45" s="236">
        <f t="shared" si="2"/>
        <v>0</v>
      </c>
    </row>
    <row r="46" spans="1:8">
      <c r="A46" s="230">
        <v>45</v>
      </c>
      <c r="B46" s="412"/>
      <c r="C46" s="232" t="s">
        <v>871</v>
      </c>
      <c r="D46" s="237"/>
      <c r="E46" s="237" t="s">
        <v>718</v>
      </c>
      <c r="F46" s="237">
        <v>120</v>
      </c>
      <c r="G46" s="238"/>
      <c r="H46" s="236">
        <f t="shared" si="2"/>
        <v>0</v>
      </c>
    </row>
    <row r="47" spans="1:8">
      <c r="A47" s="230">
        <v>46</v>
      </c>
      <c r="B47" s="412"/>
      <c r="C47" s="241" t="s">
        <v>872</v>
      </c>
      <c r="D47" s="231"/>
      <c r="E47" s="231" t="s">
        <v>718</v>
      </c>
      <c r="F47" s="231">
        <v>5</v>
      </c>
      <c r="G47" s="242"/>
      <c r="H47" s="243">
        <f t="shared" si="2"/>
        <v>0</v>
      </c>
    </row>
    <row r="48" spans="1:8">
      <c r="A48" s="230">
        <v>47</v>
      </c>
      <c r="B48" s="412"/>
      <c r="C48" s="232" t="s">
        <v>873</v>
      </c>
      <c r="D48" s="237"/>
      <c r="E48" s="237" t="s">
        <v>718</v>
      </c>
      <c r="F48" s="237">
        <v>44</v>
      </c>
      <c r="G48" s="238"/>
      <c r="H48" s="236">
        <f t="shared" si="2"/>
        <v>0</v>
      </c>
    </row>
    <row r="49" spans="1:8">
      <c r="A49" s="230">
        <v>48</v>
      </c>
      <c r="B49" s="412"/>
      <c r="C49" s="232" t="s">
        <v>874</v>
      </c>
      <c r="D49" s="237"/>
      <c r="E49" s="234" t="s">
        <v>718</v>
      </c>
      <c r="F49" s="234">
        <v>12</v>
      </c>
      <c r="G49" s="238"/>
      <c r="H49" s="236">
        <f t="shared" si="2"/>
        <v>0</v>
      </c>
    </row>
    <row r="50" spans="1:8">
      <c r="A50" s="230">
        <v>49</v>
      </c>
      <c r="B50" s="412"/>
      <c r="C50" s="232" t="s">
        <v>955</v>
      </c>
      <c r="D50" s="237"/>
      <c r="E50" s="234" t="s">
        <v>718</v>
      </c>
      <c r="F50" s="234">
        <v>2</v>
      </c>
      <c r="G50" s="238"/>
      <c r="H50" s="236">
        <f t="shared" si="2"/>
        <v>0</v>
      </c>
    </row>
    <row r="51" spans="1:8" ht="12" thickBot="1">
      <c r="A51" s="244">
        <v>50</v>
      </c>
      <c r="B51" s="413"/>
      <c r="C51" s="246" t="s">
        <v>956</v>
      </c>
      <c r="D51" s="247"/>
      <c r="E51" s="248" t="s">
        <v>861</v>
      </c>
      <c r="F51" s="248">
        <v>1</v>
      </c>
      <c r="G51" s="249"/>
      <c r="H51" s="250">
        <f t="shared" si="2"/>
        <v>0</v>
      </c>
    </row>
    <row r="52" spans="1:8" s="290" customFormat="1" ht="12.75">
      <c r="A52" s="224">
        <v>51</v>
      </c>
      <c r="B52" s="225" t="s">
        <v>957</v>
      </c>
      <c r="C52" s="291" t="s">
        <v>958</v>
      </c>
      <c r="D52" s="225"/>
      <c r="E52" s="225" t="s">
        <v>718</v>
      </c>
      <c r="F52" s="225">
        <v>1</v>
      </c>
      <c r="G52" s="292"/>
      <c r="H52" s="293">
        <f t="shared" si="2"/>
        <v>0</v>
      </c>
    </row>
    <row r="53" spans="1:8" s="255" customFormat="1" ht="12">
      <c r="A53" s="230">
        <v>52</v>
      </c>
      <c r="B53" s="237" t="s">
        <v>959</v>
      </c>
      <c r="C53" s="294" t="s">
        <v>960</v>
      </c>
      <c r="D53" s="295"/>
      <c r="E53" s="263" t="s">
        <v>718</v>
      </c>
      <c r="F53" s="263">
        <v>10</v>
      </c>
      <c r="G53" s="265"/>
      <c r="H53" s="266">
        <f t="shared" si="2"/>
        <v>0</v>
      </c>
    </row>
    <row r="54" spans="1:8" s="290" customFormat="1" ht="12.75">
      <c r="A54" s="230">
        <v>53</v>
      </c>
      <c r="B54" s="231" t="s">
        <v>961</v>
      </c>
      <c r="C54" s="241" t="s">
        <v>962</v>
      </c>
      <c r="D54" s="289"/>
      <c r="E54" s="231" t="s">
        <v>718</v>
      </c>
      <c r="F54" s="231">
        <v>1</v>
      </c>
      <c r="G54" s="238"/>
      <c r="H54" s="236">
        <f t="shared" si="2"/>
        <v>0</v>
      </c>
    </row>
    <row r="55" spans="1:8">
      <c r="A55" s="230">
        <v>54</v>
      </c>
      <c r="B55" s="231" t="s">
        <v>963</v>
      </c>
      <c r="C55" s="241" t="s">
        <v>964</v>
      </c>
      <c r="D55" s="296"/>
      <c r="E55" s="237" t="s">
        <v>718</v>
      </c>
      <c r="F55" s="237">
        <v>3</v>
      </c>
      <c r="G55" s="235"/>
      <c r="H55" s="236">
        <f t="shared" si="2"/>
        <v>0</v>
      </c>
    </row>
    <row r="56" spans="1:8" s="290" customFormat="1" ht="12.75">
      <c r="A56" s="230">
        <v>55</v>
      </c>
      <c r="B56" s="256" t="s">
        <v>965</v>
      </c>
      <c r="C56" s="271" t="s">
        <v>966</v>
      </c>
      <c r="D56" s="231"/>
      <c r="E56" s="272" t="s">
        <v>718</v>
      </c>
      <c r="F56" s="272">
        <v>1</v>
      </c>
      <c r="G56" s="242"/>
      <c r="H56" s="243">
        <f t="shared" si="2"/>
        <v>0</v>
      </c>
    </row>
    <row r="57" spans="1:8" s="290" customFormat="1" ht="12.75">
      <c r="A57" s="230">
        <v>56</v>
      </c>
      <c r="B57" s="256" t="s">
        <v>965</v>
      </c>
      <c r="C57" s="271" t="s">
        <v>967</v>
      </c>
      <c r="D57" s="231"/>
      <c r="E57" s="272" t="s">
        <v>718</v>
      </c>
      <c r="F57" s="272">
        <v>1</v>
      </c>
      <c r="G57" s="242"/>
      <c r="H57" s="243">
        <f t="shared" si="2"/>
        <v>0</v>
      </c>
    </row>
    <row r="58" spans="1:8" s="290" customFormat="1" ht="22.5">
      <c r="A58" s="230">
        <v>57</v>
      </c>
      <c r="B58" s="231" t="s">
        <v>968</v>
      </c>
      <c r="C58" s="271" t="s">
        <v>969</v>
      </c>
      <c r="D58" s="231"/>
      <c r="E58" s="272" t="s">
        <v>718</v>
      </c>
      <c r="F58" s="272">
        <v>1</v>
      </c>
      <c r="G58" s="242"/>
      <c r="H58" s="243">
        <f t="shared" si="2"/>
        <v>0</v>
      </c>
    </row>
    <row r="59" spans="1:8" s="290" customFormat="1" ht="22.5">
      <c r="A59" s="230">
        <v>58</v>
      </c>
      <c r="B59" s="412" t="s">
        <v>970</v>
      </c>
      <c r="C59" s="271" t="s">
        <v>971</v>
      </c>
      <c r="D59" s="231"/>
      <c r="E59" s="272" t="s">
        <v>718</v>
      </c>
      <c r="F59" s="272">
        <v>1</v>
      </c>
      <c r="G59" s="242"/>
      <c r="H59" s="243">
        <f t="shared" si="2"/>
        <v>0</v>
      </c>
    </row>
    <row r="60" spans="1:8" s="290" customFormat="1" ht="12.75">
      <c r="A60" s="230">
        <v>59</v>
      </c>
      <c r="B60" s="412"/>
      <c r="C60" s="271" t="s">
        <v>972</v>
      </c>
      <c r="D60" s="231"/>
      <c r="E60" s="272" t="s">
        <v>718</v>
      </c>
      <c r="F60" s="272">
        <v>1</v>
      </c>
      <c r="G60" s="242"/>
      <c r="H60" s="243">
        <f t="shared" si="2"/>
        <v>0</v>
      </c>
    </row>
    <row r="61" spans="1:8" ht="12" thickBot="1">
      <c r="A61" s="244">
        <v>60</v>
      </c>
      <c r="B61" s="245" t="s">
        <v>973</v>
      </c>
      <c r="C61" s="297" t="s">
        <v>974</v>
      </c>
      <c r="D61" s="245"/>
      <c r="E61" s="298" t="s">
        <v>718</v>
      </c>
      <c r="F61" s="298">
        <v>2</v>
      </c>
      <c r="G61" s="299"/>
      <c r="H61" s="300">
        <f t="shared" si="2"/>
        <v>0</v>
      </c>
    </row>
    <row r="62" spans="1:8">
      <c r="A62" s="224">
        <v>61</v>
      </c>
      <c r="B62" s="414" t="s">
        <v>885</v>
      </c>
      <c r="C62" s="301" t="s">
        <v>975</v>
      </c>
      <c r="D62" s="227"/>
      <c r="E62" s="302" t="s">
        <v>276</v>
      </c>
      <c r="F62" s="227">
        <v>40</v>
      </c>
      <c r="G62" s="228"/>
      <c r="H62" s="293">
        <f t="shared" si="2"/>
        <v>0</v>
      </c>
    </row>
    <row r="63" spans="1:8">
      <c r="A63" s="230">
        <v>62</v>
      </c>
      <c r="B63" s="415"/>
      <c r="C63" s="239" t="s">
        <v>976</v>
      </c>
      <c r="D63" s="237"/>
      <c r="E63" s="272" t="s">
        <v>276</v>
      </c>
      <c r="F63" s="237">
        <v>210</v>
      </c>
      <c r="G63" s="238"/>
      <c r="H63" s="243">
        <f t="shared" si="2"/>
        <v>0</v>
      </c>
    </row>
    <row r="64" spans="1:8">
      <c r="A64" s="230">
        <v>63</v>
      </c>
      <c r="B64" s="415"/>
      <c r="C64" s="303" t="s">
        <v>977</v>
      </c>
      <c r="D64" s="237"/>
      <c r="E64" s="237" t="s">
        <v>276</v>
      </c>
      <c r="F64" s="304">
        <v>350</v>
      </c>
      <c r="G64" s="238"/>
      <c r="H64" s="236">
        <f t="shared" si="2"/>
        <v>0</v>
      </c>
    </row>
    <row r="65" spans="1:8">
      <c r="A65" s="230">
        <v>64</v>
      </c>
      <c r="B65" s="415"/>
      <c r="C65" s="239" t="s">
        <v>978</v>
      </c>
      <c r="D65" s="237"/>
      <c r="E65" s="272" t="s">
        <v>276</v>
      </c>
      <c r="F65" s="237">
        <v>180</v>
      </c>
      <c r="G65" s="238"/>
      <c r="H65" s="243">
        <f t="shared" si="2"/>
        <v>0</v>
      </c>
    </row>
    <row r="66" spans="1:8">
      <c r="A66" s="230">
        <v>65</v>
      </c>
      <c r="B66" s="415"/>
      <c r="C66" s="239" t="s">
        <v>979</v>
      </c>
      <c r="D66" s="237"/>
      <c r="E66" s="272" t="s">
        <v>276</v>
      </c>
      <c r="F66" s="237">
        <v>30</v>
      </c>
      <c r="G66" s="238"/>
      <c r="H66" s="243">
        <f t="shared" si="2"/>
        <v>0</v>
      </c>
    </row>
    <row r="67" spans="1:8">
      <c r="A67" s="230">
        <v>66</v>
      </c>
      <c r="B67" s="415"/>
      <c r="C67" s="239" t="s">
        <v>980</v>
      </c>
      <c r="D67" s="237"/>
      <c r="E67" s="272" t="s">
        <v>276</v>
      </c>
      <c r="F67" s="237">
        <v>55</v>
      </c>
      <c r="G67" s="238"/>
      <c r="H67" s="243">
        <f t="shared" si="2"/>
        <v>0</v>
      </c>
    </row>
    <row r="68" spans="1:8">
      <c r="A68" s="230">
        <v>67</v>
      </c>
      <c r="B68" s="415"/>
      <c r="C68" s="239" t="s">
        <v>981</v>
      </c>
      <c r="D68" s="237"/>
      <c r="E68" s="272" t="s">
        <v>276</v>
      </c>
      <c r="F68" s="237">
        <v>100</v>
      </c>
      <c r="G68" s="238"/>
      <c r="H68" s="243">
        <f t="shared" si="2"/>
        <v>0</v>
      </c>
    </row>
    <row r="69" spans="1:8">
      <c r="A69" s="230">
        <v>68</v>
      </c>
      <c r="B69" s="415"/>
      <c r="C69" s="239" t="s">
        <v>982</v>
      </c>
      <c r="D69" s="237"/>
      <c r="E69" s="237" t="s">
        <v>276</v>
      </c>
      <c r="F69" s="304">
        <v>190</v>
      </c>
      <c r="G69" s="238"/>
      <c r="H69" s="236">
        <f t="shared" si="2"/>
        <v>0</v>
      </c>
    </row>
    <row r="70" spans="1:8">
      <c r="A70" s="230">
        <v>69</v>
      </c>
      <c r="B70" s="415"/>
      <c r="C70" s="239" t="s">
        <v>983</v>
      </c>
      <c r="D70" s="237"/>
      <c r="E70" s="272" t="s">
        <v>276</v>
      </c>
      <c r="F70" s="237">
        <v>110</v>
      </c>
      <c r="G70" s="238"/>
      <c r="H70" s="243">
        <f t="shared" si="2"/>
        <v>0</v>
      </c>
    </row>
    <row r="71" spans="1:8">
      <c r="A71" s="230">
        <v>70</v>
      </c>
      <c r="B71" s="415"/>
      <c r="C71" s="303" t="s">
        <v>984</v>
      </c>
      <c r="D71" s="237"/>
      <c r="E71" s="237" t="s">
        <v>276</v>
      </c>
      <c r="F71" s="304">
        <v>240</v>
      </c>
      <c r="G71" s="238"/>
      <c r="H71" s="236">
        <f t="shared" si="2"/>
        <v>0</v>
      </c>
    </row>
    <row r="72" spans="1:8">
      <c r="A72" s="230">
        <v>71</v>
      </c>
      <c r="B72" s="415"/>
      <c r="C72" s="239" t="s">
        <v>985</v>
      </c>
      <c r="D72" s="237"/>
      <c r="E72" s="272" t="s">
        <v>276</v>
      </c>
      <c r="F72" s="237">
        <v>6</v>
      </c>
      <c r="G72" s="238"/>
      <c r="H72" s="243">
        <f t="shared" si="2"/>
        <v>0</v>
      </c>
    </row>
    <row r="73" spans="1:8">
      <c r="A73" s="230">
        <v>72</v>
      </c>
      <c r="B73" s="415"/>
      <c r="C73" s="239" t="s">
        <v>986</v>
      </c>
      <c r="D73" s="237"/>
      <c r="E73" s="272" t="s">
        <v>276</v>
      </c>
      <c r="F73" s="237">
        <v>310</v>
      </c>
      <c r="G73" s="238"/>
      <c r="H73" s="243">
        <f t="shared" si="2"/>
        <v>0</v>
      </c>
    </row>
    <row r="74" spans="1:8">
      <c r="A74" s="230">
        <v>73</v>
      </c>
      <c r="B74" s="415"/>
      <c r="C74" s="239" t="s">
        <v>987</v>
      </c>
      <c r="D74" s="237"/>
      <c r="E74" s="272" t="s">
        <v>276</v>
      </c>
      <c r="F74" s="237">
        <v>270</v>
      </c>
      <c r="G74" s="238"/>
      <c r="H74" s="243">
        <f t="shared" si="2"/>
        <v>0</v>
      </c>
    </row>
    <row r="75" spans="1:8">
      <c r="A75" s="230">
        <v>74</v>
      </c>
      <c r="B75" s="415"/>
      <c r="C75" s="239" t="s">
        <v>988</v>
      </c>
      <c r="D75" s="237"/>
      <c r="E75" s="272" t="s">
        <v>276</v>
      </c>
      <c r="F75" s="237">
        <v>75</v>
      </c>
      <c r="G75" s="238"/>
      <c r="H75" s="243">
        <f t="shared" si="2"/>
        <v>0</v>
      </c>
    </row>
    <row r="76" spans="1:8">
      <c r="A76" s="230">
        <v>75</v>
      </c>
      <c r="B76" s="415"/>
      <c r="C76" s="239" t="s">
        <v>989</v>
      </c>
      <c r="D76" s="237"/>
      <c r="E76" s="272" t="s">
        <v>276</v>
      </c>
      <c r="F76" s="237">
        <v>240</v>
      </c>
      <c r="G76" s="238"/>
      <c r="H76" s="243">
        <f t="shared" si="2"/>
        <v>0</v>
      </c>
    </row>
    <row r="77" spans="1:8">
      <c r="A77" s="230">
        <v>76</v>
      </c>
      <c r="B77" s="415"/>
      <c r="C77" s="239" t="s">
        <v>990</v>
      </c>
      <c r="D77" s="237"/>
      <c r="E77" s="272" t="s">
        <v>276</v>
      </c>
      <c r="F77" s="237">
        <v>40</v>
      </c>
      <c r="G77" s="238"/>
      <c r="H77" s="243">
        <f t="shared" si="2"/>
        <v>0</v>
      </c>
    </row>
    <row r="78" spans="1:8">
      <c r="A78" s="230">
        <v>77</v>
      </c>
      <c r="B78" s="415"/>
      <c r="C78" s="232" t="s">
        <v>893</v>
      </c>
      <c r="D78" s="237"/>
      <c r="E78" s="237" t="s">
        <v>276</v>
      </c>
      <c r="F78" s="237">
        <v>50</v>
      </c>
      <c r="G78" s="238"/>
      <c r="H78" s="236">
        <f t="shared" si="2"/>
        <v>0</v>
      </c>
    </row>
    <row r="79" spans="1:8" ht="12" thickBot="1">
      <c r="A79" s="244">
        <v>78</v>
      </c>
      <c r="B79" s="416"/>
      <c r="C79" s="246" t="s">
        <v>894</v>
      </c>
      <c r="D79" s="248"/>
      <c r="E79" s="248" t="s">
        <v>276</v>
      </c>
      <c r="F79" s="248">
        <v>30</v>
      </c>
      <c r="G79" s="270"/>
      <c r="H79" s="250">
        <f t="shared" si="2"/>
        <v>0</v>
      </c>
    </row>
    <row r="80" spans="1:8">
      <c r="A80" s="224">
        <v>79</v>
      </c>
      <c r="B80" s="417" t="s">
        <v>895</v>
      </c>
      <c r="C80" s="226" t="s">
        <v>991</v>
      </c>
      <c r="D80" s="227"/>
      <c r="E80" s="227" t="s">
        <v>718</v>
      </c>
      <c r="F80" s="227">
        <v>8</v>
      </c>
      <c r="G80" s="228"/>
      <c r="H80" s="229">
        <f t="shared" si="2"/>
        <v>0</v>
      </c>
    </row>
    <row r="81" spans="1:8">
      <c r="A81" s="230">
        <v>80</v>
      </c>
      <c r="B81" s="418"/>
      <c r="C81" s="271" t="s">
        <v>992</v>
      </c>
      <c r="D81" s="231"/>
      <c r="E81" s="272" t="s">
        <v>276</v>
      </c>
      <c r="F81" s="272">
        <v>30</v>
      </c>
      <c r="G81" s="238"/>
      <c r="H81" s="236">
        <f t="shared" si="2"/>
        <v>0</v>
      </c>
    </row>
    <row r="82" spans="1:8">
      <c r="A82" s="230">
        <v>81</v>
      </c>
      <c r="B82" s="418"/>
      <c r="C82" s="271" t="s">
        <v>993</v>
      </c>
      <c r="D82" s="231"/>
      <c r="E82" s="272" t="s">
        <v>276</v>
      </c>
      <c r="F82" s="272">
        <v>20</v>
      </c>
      <c r="G82" s="238"/>
      <c r="H82" s="236">
        <f t="shared" si="2"/>
        <v>0</v>
      </c>
    </row>
    <row r="83" spans="1:8">
      <c r="A83" s="230">
        <v>82</v>
      </c>
      <c r="B83" s="418"/>
      <c r="C83" s="271" t="s">
        <v>994</v>
      </c>
      <c r="D83" s="231"/>
      <c r="E83" s="272" t="s">
        <v>276</v>
      </c>
      <c r="F83" s="272">
        <v>30</v>
      </c>
      <c r="G83" s="238"/>
      <c r="H83" s="236">
        <f t="shared" si="2"/>
        <v>0</v>
      </c>
    </row>
    <row r="84" spans="1:8">
      <c r="A84" s="230">
        <v>83</v>
      </c>
      <c r="B84" s="418"/>
      <c r="C84" s="271" t="s">
        <v>898</v>
      </c>
      <c r="D84" s="231"/>
      <c r="E84" s="272" t="s">
        <v>276</v>
      </c>
      <c r="F84" s="272">
        <v>20</v>
      </c>
      <c r="G84" s="238"/>
      <c r="H84" s="236">
        <f t="shared" si="2"/>
        <v>0</v>
      </c>
    </row>
    <row r="85" spans="1:8">
      <c r="A85" s="230">
        <v>84</v>
      </c>
      <c r="B85" s="418"/>
      <c r="C85" s="271" t="s">
        <v>899</v>
      </c>
      <c r="D85" s="231"/>
      <c r="E85" s="272" t="s">
        <v>276</v>
      </c>
      <c r="F85" s="272">
        <v>30</v>
      </c>
      <c r="G85" s="238"/>
      <c r="H85" s="236">
        <f t="shared" si="2"/>
        <v>0</v>
      </c>
    </row>
    <row r="86" spans="1:8">
      <c r="A86" s="230">
        <v>85</v>
      </c>
      <c r="B86" s="418"/>
      <c r="C86" s="271" t="s">
        <v>900</v>
      </c>
      <c r="D86" s="231"/>
      <c r="E86" s="272" t="s">
        <v>276</v>
      </c>
      <c r="F86" s="272">
        <v>45</v>
      </c>
      <c r="G86" s="238"/>
      <c r="H86" s="236">
        <f t="shared" si="2"/>
        <v>0</v>
      </c>
    </row>
    <row r="87" spans="1:8">
      <c r="A87" s="230">
        <v>86</v>
      </c>
      <c r="B87" s="418"/>
      <c r="C87" s="232" t="s">
        <v>901</v>
      </c>
      <c r="D87" s="273"/>
      <c r="E87" s="237" t="s">
        <v>718</v>
      </c>
      <c r="F87" s="237">
        <v>1</v>
      </c>
      <c r="G87" s="238"/>
      <c r="H87" s="236">
        <f t="shared" si="2"/>
        <v>0</v>
      </c>
    </row>
    <row r="88" spans="1:8" ht="12" thickBot="1">
      <c r="A88" s="244">
        <v>87</v>
      </c>
      <c r="B88" s="422"/>
      <c r="C88" s="246" t="s">
        <v>902</v>
      </c>
      <c r="D88" s="248"/>
      <c r="E88" s="248" t="s">
        <v>420</v>
      </c>
      <c r="F88" s="248">
        <v>1</v>
      </c>
      <c r="G88" s="270"/>
      <c r="H88" s="250">
        <f t="shared" si="2"/>
        <v>0</v>
      </c>
    </row>
    <row r="89" spans="1:8">
      <c r="A89" s="224">
        <v>88</v>
      </c>
      <c r="B89" s="420" t="s">
        <v>995</v>
      </c>
      <c r="C89" s="226" t="s">
        <v>904</v>
      </c>
      <c r="D89" s="227"/>
      <c r="E89" s="227" t="s">
        <v>420</v>
      </c>
      <c r="F89" s="227">
        <v>1</v>
      </c>
      <c r="G89" s="228"/>
      <c r="H89" s="229">
        <f t="shared" si="2"/>
        <v>0</v>
      </c>
    </row>
    <row r="90" spans="1:8">
      <c r="A90" s="230">
        <v>89</v>
      </c>
      <c r="B90" s="421"/>
      <c r="C90" s="232" t="s">
        <v>905</v>
      </c>
      <c r="D90" s="237"/>
      <c r="E90" s="237" t="s">
        <v>420</v>
      </c>
      <c r="F90" s="237">
        <v>1</v>
      </c>
      <c r="G90" s="238"/>
      <c r="H90" s="236">
        <f t="shared" si="2"/>
        <v>0</v>
      </c>
    </row>
    <row r="91" spans="1:8" ht="22.5">
      <c r="A91" s="230">
        <v>90</v>
      </c>
      <c r="B91" s="421"/>
      <c r="C91" s="232" t="s">
        <v>996</v>
      </c>
      <c r="D91" s="237"/>
      <c r="E91" s="237" t="s">
        <v>780</v>
      </c>
      <c r="F91" s="237">
        <v>1</v>
      </c>
      <c r="G91" s="238"/>
      <c r="H91" s="236">
        <f t="shared" si="2"/>
        <v>0</v>
      </c>
    </row>
    <row r="92" spans="1:8">
      <c r="A92" s="230">
        <v>91</v>
      </c>
      <c r="B92" s="421"/>
      <c r="C92" s="232" t="s">
        <v>997</v>
      </c>
      <c r="D92" s="239"/>
      <c r="E92" s="280" t="s">
        <v>780</v>
      </c>
      <c r="F92" s="237">
        <v>1</v>
      </c>
      <c r="G92" s="238"/>
      <c r="H92" s="236">
        <f t="shared" si="2"/>
        <v>0</v>
      </c>
    </row>
    <row r="93" spans="1:8">
      <c r="A93" s="230">
        <v>92</v>
      </c>
      <c r="B93" s="421"/>
      <c r="C93" s="232" t="s">
        <v>907</v>
      </c>
      <c r="D93" s="239"/>
      <c r="E93" s="237" t="s">
        <v>244</v>
      </c>
      <c r="F93" s="237">
        <v>8</v>
      </c>
      <c r="G93" s="238"/>
      <c r="H93" s="236">
        <f t="shared" si="2"/>
        <v>0</v>
      </c>
    </row>
    <row r="94" spans="1:8">
      <c r="A94" s="230">
        <v>93</v>
      </c>
      <c r="B94" s="421"/>
      <c r="C94" s="241" t="s">
        <v>908</v>
      </c>
      <c r="D94" s="281"/>
      <c r="E94" s="237" t="s">
        <v>909</v>
      </c>
      <c r="F94" s="237">
        <v>4</v>
      </c>
      <c r="G94" s="238"/>
      <c r="H94" s="236">
        <f t="shared" si="2"/>
        <v>0</v>
      </c>
    </row>
    <row r="95" spans="1:8">
      <c r="A95" s="230">
        <v>94</v>
      </c>
      <c r="B95" s="421"/>
      <c r="C95" s="241" t="s">
        <v>910</v>
      </c>
      <c r="D95" s="281"/>
      <c r="E95" s="237" t="s">
        <v>718</v>
      </c>
      <c r="F95" s="237">
        <v>4</v>
      </c>
      <c r="G95" s="238"/>
      <c r="H95" s="236">
        <f t="shared" si="2"/>
        <v>0</v>
      </c>
    </row>
    <row r="96" spans="1:8" ht="12" thickBot="1">
      <c r="A96" s="244">
        <v>95</v>
      </c>
      <c r="B96" s="423"/>
      <c r="C96" s="246" t="s">
        <v>911</v>
      </c>
      <c r="D96" s="248"/>
      <c r="E96" s="248" t="s">
        <v>420</v>
      </c>
      <c r="F96" s="248">
        <v>1</v>
      </c>
      <c r="G96" s="270"/>
      <c r="H96" s="250">
        <f t="shared" ref="H96:H98" si="3">F96*G96</f>
        <v>0</v>
      </c>
    </row>
    <row r="97" spans="1:8">
      <c r="A97" s="224">
        <v>96</v>
      </c>
      <c r="B97" s="279" t="s">
        <v>998</v>
      </c>
      <c r="C97" s="226" t="s">
        <v>913</v>
      </c>
      <c r="D97" s="227"/>
      <c r="E97" s="227" t="s">
        <v>914</v>
      </c>
      <c r="F97" s="227">
        <v>1</v>
      </c>
      <c r="G97" s="228"/>
      <c r="H97" s="229">
        <f t="shared" si="3"/>
        <v>0</v>
      </c>
    </row>
    <row r="98" spans="1:8" ht="12" thickBot="1">
      <c r="A98" s="244">
        <v>97</v>
      </c>
      <c r="B98" s="305"/>
      <c r="C98" s="246" t="s">
        <v>999</v>
      </c>
      <c r="D98" s="248"/>
      <c r="E98" s="248" t="s">
        <v>780</v>
      </c>
      <c r="F98" s="248">
        <v>1</v>
      </c>
      <c r="G98" s="270"/>
      <c r="H98" s="250">
        <f t="shared" si="3"/>
        <v>0</v>
      </c>
    </row>
    <row r="99" spans="1:8" ht="12" thickBot="1">
      <c r="A99" s="306"/>
      <c r="B99" s="307"/>
      <c r="C99" s="308" t="s">
        <v>1000</v>
      </c>
      <c r="D99" s="307"/>
      <c r="E99" s="307"/>
      <c r="F99" s="307"/>
      <c r="G99" s="309"/>
      <c r="H99" s="310">
        <f>SUM(H2:H98)</f>
        <v>0</v>
      </c>
    </row>
  </sheetData>
  <mergeCells count="5">
    <mergeCell ref="B2:B51"/>
    <mergeCell ref="B59:B60"/>
    <mergeCell ref="B62:B79"/>
    <mergeCell ref="B80:B88"/>
    <mergeCell ref="B89:B96"/>
  </mergeCells>
  <conditionalFormatting sqref="G2">
    <cfRule type="cellIs" dxfId="12" priority="8" stopIfTrue="1" operator="equal">
      <formula>0</formula>
    </cfRule>
  </conditionalFormatting>
  <conditionalFormatting sqref="H2:H99">
    <cfRule type="cellIs" dxfId="11" priority="1" stopIfTrue="1" operator="equal">
      <formula>0</formula>
    </cfRule>
  </conditionalFormatting>
  <conditionalFormatting sqref="H9:H10">
    <cfRule type="cellIs" dxfId="10" priority="7" stopIfTrue="1" operator="equal">
      <formula>0</formula>
    </cfRule>
  </conditionalFormatting>
  <conditionalFormatting sqref="H21">
    <cfRule type="cellIs" dxfId="9" priority="6" stopIfTrue="1" operator="equal">
      <formula>0</formula>
    </cfRule>
  </conditionalFormatting>
  <conditionalFormatting sqref="H28">
    <cfRule type="cellIs" dxfId="8" priority="5" stopIfTrue="1" operator="equal">
      <formula>0</formula>
    </cfRule>
  </conditionalFormatting>
  <conditionalFormatting sqref="H56:H58">
    <cfRule type="cellIs" dxfId="7" priority="2" stopIfTrue="1" operator="equal">
      <formula>0</formula>
    </cfRule>
  </conditionalFormatting>
  <conditionalFormatting sqref="H83:H86">
    <cfRule type="cellIs" dxfId="6" priority="9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1" manualBreakCount="1">
    <brk id="61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E92A2-555C-42CF-8BB4-012508414931}">
  <dimension ref="A1:H8"/>
  <sheetViews>
    <sheetView workbookViewId="0">
      <selection activeCell="G3" sqref="G3"/>
    </sheetView>
  </sheetViews>
  <sheetFormatPr defaultRowHeight="11.25"/>
  <cols>
    <col min="1" max="1" width="5.1640625" style="288" customWidth="1"/>
    <col min="2" max="2" width="12" customWidth="1"/>
    <col min="3" max="3" width="89" bestFit="1" customWidth="1"/>
    <col min="4" max="4" width="14" customWidth="1"/>
    <col min="5" max="5" width="8.83203125" bestFit="1" customWidth="1"/>
    <col min="6" max="6" width="8.33203125" bestFit="1" customWidth="1"/>
    <col min="7" max="7" width="10" customWidth="1"/>
    <col min="8" max="8" width="11.5" bestFit="1" customWidth="1"/>
    <col min="257" max="257" width="5.1640625" customWidth="1"/>
    <col min="258" max="258" width="12" customWidth="1"/>
    <col min="259" max="259" width="89" bestFit="1" customWidth="1"/>
    <col min="260" max="260" width="14" customWidth="1"/>
    <col min="261" max="261" width="8.83203125" bestFit="1" customWidth="1"/>
    <col min="262" max="262" width="8.33203125" bestFit="1" customWidth="1"/>
    <col min="263" max="263" width="10" customWidth="1"/>
    <col min="264" max="264" width="11.5" bestFit="1" customWidth="1"/>
    <col min="513" max="513" width="5.1640625" customWidth="1"/>
    <col min="514" max="514" width="12" customWidth="1"/>
    <col min="515" max="515" width="89" bestFit="1" customWidth="1"/>
    <col min="516" max="516" width="14" customWidth="1"/>
    <col min="517" max="517" width="8.83203125" bestFit="1" customWidth="1"/>
    <col min="518" max="518" width="8.33203125" bestFit="1" customWidth="1"/>
    <col min="519" max="519" width="10" customWidth="1"/>
    <col min="520" max="520" width="11.5" bestFit="1" customWidth="1"/>
    <col min="769" max="769" width="5.1640625" customWidth="1"/>
    <col min="770" max="770" width="12" customWidth="1"/>
    <col min="771" max="771" width="89" bestFit="1" customWidth="1"/>
    <col min="772" max="772" width="14" customWidth="1"/>
    <col min="773" max="773" width="8.83203125" bestFit="1" customWidth="1"/>
    <col min="774" max="774" width="8.33203125" bestFit="1" customWidth="1"/>
    <col min="775" max="775" width="10" customWidth="1"/>
    <col min="776" max="776" width="11.5" bestFit="1" customWidth="1"/>
    <col min="1025" max="1025" width="5.1640625" customWidth="1"/>
    <col min="1026" max="1026" width="12" customWidth="1"/>
    <col min="1027" max="1027" width="89" bestFit="1" customWidth="1"/>
    <col min="1028" max="1028" width="14" customWidth="1"/>
    <col min="1029" max="1029" width="8.83203125" bestFit="1" customWidth="1"/>
    <col min="1030" max="1030" width="8.33203125" bestFit="1" customWidth="1"/>
    <col min="1031" max="1031" width="10" customWidth="1"/>
    <col min="1032" max="1032" width="11.5" bestFit="1" customWidth="1"/>
    <col min="1281" max="1281" width="5.1640625" customWidth="1"/>
    <col min="1282" max="1282" width="12" customWidth="1"/>
    <col min="1283" max="1283" width="89" bestFit="1" customWidth="1"/>
    <col min="1284" max="1284" width="14" customWidth="1"/>
    <col min="1285" max="1285" width="8.83203125" bestFit="1" customWidth="1"/>
    <col min="1286" max="1286" width="8.33203125" bestFit="1" customWidth="1"/>
    <col min="1287" max="1287" width="10" customWidth="1"/>
    <col min="1288" max="1288" width="11.5" bestFit="1" customWidth="1"/>
    <col min="1537" max="1537" width="5.1640625" customWidth="1"/>
    <col min="1538" max="1538" width="12" customWidth="1"/>
    <col min="1539" max="1539" width="89" bestFit="1" customWidth="1"/>
    <col min="1540" max="1540" width="14" customWidth="1"/>
    <col min="1541" max="1541" width="8.83203125" bestFit="1" customWidth="1"/>
    <col min="1542" max="1542" width="8.33203125" bestFit="1" customWidth="1"/>
    <col min="1543" max="1543" width="10" customWidth="1"/>
    <col min="1544" max="1544" width="11.5" bestFit="1" customWidth="1"/>
    <col min="1793" max="1793" width="5.1640625" customWidth="1"/>
    <col min="1794" max="1794" width="12" customWidth="1"/>
    <col min="1795" max="1795" width="89" bestFit="1" customWidth="1"/>
    <col min="1796" max="1796" width="14" customWidth="1"/>
    <col min="1797" max="1797" width="8.83203125" bestFit="1" customWidth="1"/>
    <col min="1798" max="1798" width="8.33203125" bestFit="1" customWidth="1"/>
    <col min="1799" max="1799" width="10" customWidth="1"/>
    <col min="1800" max="1800" width="11.5" bestFit="1" customWidth="1"/>
    <col min="2049" max="2049" width="5.1640625" customWidth="1"/>
    <col min="2050" max="2050" width="12" customWidth="1"/>
    <col min="2051" max="2051" width="89" bestFit="1" customWidth="1"/>
    <col min="2052" max="2052" width="14" customWidth="1"/>
    <col min="2053" max="2053" width="8.83203125" bestFit="1" customWidth="1"/>
    <col min="2054" max="2054" width="8.33203125" bestFit="1" customWidth="1"/>
    <col min="2055" max="2055" width="10" customWidth="1"/>
    <col min="2056" max="2056" width="11.5" bestFit="1" customWidth="1"/>
    <col min="2305" max="2305" width="5.1640625" customWidth="1"/>
    <col min="2306" max="2306" width="12" customWidth="1"/>
    <col min="2307" max="2307" width="89" bestFit="1" customWidth="1"/>
    <col min="2308" max="2308" width="14" customWidth="1"/>
    <col min="2309" max="2309" width="8.83203125" bestFit="1" customWidth="1"/>
    <col min="2310" max="2310" width="8.33203125" bestFit="1" customWidth="1"/>
    <col min="2311" max="2311" width="10" customWidth="1"/>
    <col min="2312" max="2312" width="11.5" bestFit="1" customWidth="1"/>
    <col min="2561" max="2561" width="5.1640625" customWidth="1"/>
    <col min="2562" max="2562" width="12" customWidth="1"/>
    <col min="2563" max="2563" width="89" bestFit="1" customWidth="1"/>
    <col min="2564" max="2564" width="14" customWidth="1"/>
    <col min="2565" max="2565" width="8.83203125" bestFit="1" customWidth="1"/>
    <col min="2566" max="2566" width="8.33203125" bestFit="1" customWidth="1"/>
    <col min="2567" max="2567" width="10" customWidth="1"/>
    <col min="2568" max="2568" width="11.5" bestFit="1" customWidth="1"/>
    <col min="2817" max="2817" width="5.1640625" customWidth="1"/>
    <col min="2818" max="2818" width="12" customWidth="1"/>
    <col min="2819" max="2819" width="89" bestFit="1" customWidth="1"/>
    <col min="2820" max="2820" width="14" customWidth="1"/>
    <col min="2821" max="2821" width="8.83203125" bestFit="1" customWidth="1"/>
    <col min="2822" max="2822" width="8.33203125" bestFit="1" customWidth="1"/>
    <col min="2823" max="2823" width="10" customWidth="1"/>
    <col min="2824" max="2824" width="11.5" bestFit="1" customWidth="1"/>
    <col min="3073" max="3073" width="5.1640625" customWidth="1"/>
    <col min="3074" max="3074" width="12" customWidth="1"/>
    <col min="3075" max="3075" width="89" bestFit="1" customWidth="1"/>
    <col min="3076" max="3076" width="14" customWidth="1"/>
    <col min="3077" max="3077" width="8.83203125" bestFit="1" customWidth="1"/>
    <col min="3078" max="3078" width="8.33203125" bestFit="1" customWidth="1"/>
    <col min="3079" max="3079" width="10" customWidth="1"/>
    <col min="3080" max="3080" width="11.5" bestFit="1" customWidth="1"/>
    <col min="3329" max="3329" width="5.1640625" customWidth="1"/>
    <col min="3330" max="3330" width="12" customWidth="1"/>
    <col min="3331" max="3331" width="89" bestFit="1" customWidth="1"/>
    <col min="3332" max="3332" width="14" customWidth="1"/>
    <col min="3333" max="3333" width="8.83203125" bestFit="1" customWidth="1"/>
    <col min="3334" max="3334" width="8.33203125" bestFit="1" customWidth="1"/>
    <col min="3335" max="3335" width="10" customWidth="1"/>
    <col min="3336" max="3336" width="11.5" bestFit="1" customWidth="1"/>
    <col min="3585" max="3585" width="5.1640625" customWidth="1"/>
    <col min="3586" max="3586" width="12" customWidth="1"/>
    <col min="3587" max="3587" width="89" bestFit="1" customWidth="1"/>
    <col min="3588" max="3588" width="14" customWidth="1"/>
    <col min="3589" max="3589" width="8.83203125" bestFit="1" customWidth="1"/>
    <col min="3590" max="3590" width="8.33203125" bestFit="1" customWidth="1"/>
    <col min="3591" max="3591" width="10" customWidth="1"/>
    <col min="3592" max="3592" width="11.5" bestFit="1" customWidth="1"/>
    <col min="3841" max="3841" width="5.1640625" customWidth="1"/>
    <col min="3842" max="3842" width="12" customWidth="1"/>
    <col min="3843" max="3843" width="89" bestFit="1" customWidth="1"/>
    <col min="3844" max="3844" width="14" customWidth="1"/>
    <col min="3845" max="3845" width="8.83203125" bestFit="1" customWidth="1"/>
    <col min="3846" max="3846" width="8.33203125" bestFit="1" customWidth="1"/>
    <col min="3847" max="3847" width="10" customWidth="1"/>
    <col min="3848" max="3848" width="11.5" bestFit="1" customWidth="1"/>
    <col min="4097" max="4097" width="5.1640625" customWidth="1"/>
    <col min="4098" max="4098" width="12" customWidth="1"/>
    <col min="4099" max="4099" width="89" bestFit="1" customWidth="1"/>
    <col min="4100" max="4100" width="14" customWidth="1"/>
    <col min="4101" max="4101" width="8.83203125" bestFit="1" customWidth="1"/>
    <col min="4102" max="4102" width="8.33203125" bestFit="1" customWidth="1"/>
    <col min="4103" max="4103" width="10" customWidth="1"/>
    <col min="4104" max="4104" width="11.5" bestFit="1" customWidth="1"/>
    <col min="4353" max="4353" width="5.1640625" customWidth="1"/>
    <col min="4354" max="4354" width="12" customWidth="1"/>
    <col min="4355" max="4355" width="89" bestFit="1" customWidth="1"/>
    <col min="4356" max="4356" width="14" customWidth="1"/>
    <col min="4357" max="4357" width="8.83203125" bestFit="1" customWidth="1"/>
    <col min="4358" max="4358" width="8.33203125" bestFit="1" customWidth="1"/>
    <col min="4359" max="4359" width="10" customWidth="1"/>
    <col min="4360" max="4360" width="11.5" bestFit="1" customWidth="1"/>
    <col min="4609" max="4609" width="5.1640625" customWidth="1"/>
    <col min="4610" max="4610" width="12" customWidth="1"/>
    <col min="4611" max="4611" width="89" bestFit="1" customWidth="1"/>
    <col min="4612" max="4612" width="14" customWidth="1"/>
    <col min="4613" max="4613" width="8.83203125" bestFit="1" customWidth="1"/>
    <col min="4614" max="4614" width="8.33203125" bestFit="1" customWidth="1"/>
    <col min="4615" max="4615" width="10" customWidth="1"/>
    <col min="4616" max="4616" width="11.5" bestFit="1" customWidth="1"/>
    <col min="4865" max="4865" width="5.1640625" customWidth="1"/>
    <col min="4866" max="4866" width="12" customWidth="1"/>
    <col min="4867" max="4867" width="89" bestFit="1" customWidth="1"/>
    <col min="4868" max="4868" width="14" customWidth="1"/>
    <col min="4869" max="4869" width="8.83203125" bestFit="1" customWidth="1"/>
    <col min="4870" max="4870" width="8.33203125" bestFit="1" customWidth="1"/>
    <col min="4871" max="4871" width="10" customWidth="1"/>
    <col min="4872" max="4872" width="11.5" bestFit="1" customWidth="1"/>
    <col min="5121" max="5121" width="5.1640625" customWidth="1"/>
    <col min="5122" max="5122" width="12" customWidth="1"/>
    <col min="5123" max="5123" width="89" bestFit="1" customWidth="1"/>
    <col min="5124" max="5124" width="14" customWidth="1"/>
    <col min="5125" max="5125" width="8.83203125" bestFit="1" customWidth="1"/>
    <col min="5126" max="5126" width="8.33203125" bestFit="1" customWidth="1"/>
    <col min="5127" max="5127" width="10" customWidth="1"/>
    <col min="5128" max="5128" width="11.5" bestFit="1" customWidth="1"/>
    <col min="5377" max="5377" width="5.1640625" customWidth="1"/>
    <col min="5378" max="5378" width="12" customWidth="1"/>
    <col min="5379" max="5379" width="89" bestFit="1" customWidth="1"/>
    <col min="5380" max="5380" width="14" customWidth="1"/>
    <col min="5381" max="5381" width="8.83203125" bestFit="1" customWidth="1"/>
    <col min="5382" max="5382" width="8.33203125" bestFit="1" customWidth="1"/>
    <col min="5383" max="5383" width="10" customWidth="1"/>
    <col min="5384" max="5384" width="11.5" bestFit="1" customWidth="1"/>
    <col min="5633" max="5633" width="5.1640625" customWidth="1"/>
    <col min="5634" max="5634" width="12" customWidth="1"/>
    <col min="5635" max="5635" width="89" bestFit="1" customWidth="1"/>
    <col min="5636" max="5636" width="14" customWidth="1"/>
    <col min="5637" max="5637" width="8.83203125" bestFit="1" customWidth="1"/>
    <col min="5638" max="5638" width="8.33203125" bestFit="1" customWidth="1"/>
    <col min="5639" max="5639" width="10" customWidth="1"/>
    <col min="5640" max="5640" width="11.5" bestFit="1" customWidth="1"/>
    <col min="5889" max="5889" width="5.1640625" customWidth="1"/>
    <col min="5890" max="5890" width="12" customWidth="1"/>
    <col min="5891" max="5891" width="89" bestFit="1" customWidth="1"/>
    <col min="5892" max="5892" width="14" customWidth="1"/>
    <col min="5893" max="5893" width="8.83203125" bestFit="1" customWidth="1"/>
    <col min="5894" max="5894" width="8.33203125" bestFit="1" customWidth="1"/>
    <col min="5895" max="5895" width="10" customWidth="1"/>
    <col min="5896" max="5896" width="11.5" bestFit="1" customWidth="1"/>
    <col min="6145" max="6145" width="5.1640625" customWidth="1"/>
    <col min="6146" max="6146" width="12" customWidth="1"/>
    <col min="6147" max="6147" width="89" bestFit="1" customWidth="1"/>
    <col min="6148" max="6148" width="14" customWidth="1"/>
    <col min="6149" max="6149" width="8.83203125" bestFit="1" customWidth="1"/>
    <col min="6150" max="6150" width="8.33203125" bestFit="1" customWidth="1"/>
    <col min="6151" max="6151" width="10" customWidth="1"/>
    <col min="6152" max="6152" width="11.5" bestFit="1" customWidth="1"/>
    <col min="6401" max="6401" width="5.1640625" customWidth="1"/>
    <col min="6402" max="6402" width="12" customWidth="1"/>
    <col min="6403" max="6403" width="89" bestFit="1" customWidth="1"/>
    <col min="6404" max="6404" width="14" customWidth="1"/>
    <col min="6405" max="6405" width="8.83203125" bestFit="1" customWidth="1"/>
    <col min="6406" max="6406" width="8.33203125" bestFit="1" customWidth="1"/>
    <col min="6407" max="6407" width="10" customWidth="1"/>
    <col min="6408" max="6408" width="11.5" bestFit="1" customWidth="1"/>
    <col min="6657" max="6657" width="5.1640625" customWidth="1"/>
    <col min="6658" max="6658" width="12" customWidth="1"/>
    <col min="6659" max="6659" width="89" bestFit="1" customWidth="1"/>
    <col min="6660" max="6660" width="14" customWidth="1"/>
    <col min="6661" max="6661" width="8.83203125" bestFit="1" customWidth="1"/>
    <col min="6662" max="6662" width="8.33203125" bestFit="1" customWidth="1"/>
    <col min="6663" max="6663" width="10" customWidth="1"/>
    <col min="6664" max="6664" width="11.5" bestFit="1" customWidth="1"/>
    <col min="6913" max="6913" width="5.1640625" customWidth="1"/>
    <col min="6914" max="6914" width="12" customWidth="1"/>
    <col min="6915" max="6915" width="89" bestFit="1" customWidth="1"/>
    <col min="6916" max="6916" width="14" customWidth="1"/>
    <col min="6917" max="6917" width="8.83203125" bestFit="1" customWidth="1"/>
    <col min="6918" max="6918" width="8.33203125" bestFit="1" customWidth="1"/>
    <col min="6919" max="6919" width="10" customWidth="1"/>
    <col min="6920" max="6920" width="11.5" bestFit="1" customWidth="1"/>
    <col min="7169" max="7169" width="5.1640625" customWidth="1"/>
    <col min="7170" max="7170" width="12" customWidth="1"/>
    <col min="7171" max="7171" width="89" bestFit="1" customWidth="1"/>
    <col min="7172" max="7172" width="14" customWidth="1"/>
    <col min="7173" max="7173" width="8.83203125" bestFit="1" customWidth="1"/>
    <col min="7174" max="7174" width="8.33203125" bestFit="1" customWidth="1"/>
    <col min="7175" max="7175" width="10" customWidth="1"/>
    <col min="7176" max="7176" width="11.5" bestFit="1" customWidth="1"/>
    <col min="7425" max="7425" width="5.1640625" customWidth="1"/>
    <col min="7426" max="7426" width="12" customWidth="1"/>
    <col min="7427" max="7427" width="89" bestFit="1" customWidth="1"/>
    <col min="7428" max="7428" width="14" customWidth="1"/>
    <col min="7429" max="7429" width="8.83203125" bestFit="1" customWidth="1"/>
    <col min="7430" max="7430" width="8.33203125" bestFit="1" customWidth="1"/>
    <col min="7431" max="7431" width="10" customWidth="1"/>
    <col min="7432" max="7432" width="11.5" bestFit="1" customWidth="1"/>
    <col min="7681" max="7681" width="5.1640625" customWidth="1"/>
    <col min="7682" max="7682" width="12" customWidth="1"/>
    <col min="7683" max="7683" width="89" bestFit="1" customWidth="1"/>
    <col min="7684" max="7684" width="14" customWidth="1"/>
    <col min="7685" max="7685" width="8.83203125" bestFit="1" customWidth="1"/>
    <col min="7686" max="7686" width="8.33203125" bestFit="1" customWidth="1"/>
    <col min="7687" max="7687" width="10" customWidth="1"/>
    <col min="7688" max="7688" width="11.5" bestFit="1" customWidth="1"/>
    <col min="7937" max="7937" width="5.1640625" customWidth="1"/>
    <col min="7938" max="7938" width="12" customWidth="1"/>
    <col min="7939" max="7939" width="89" bestFit="1" customWidth="1"/>
    <col min="7940" max="7940" width="14" customWidth="1"/>
    <col min="7941" max="7941" width="8.83203125" bestFit="1" customWidth="1"/>
    <col min="7942" max="7942" width="8.33203125" bestFit="1" customWidth="1"/>
    <col min="7943" max="7943" width="10" customWidth="1"/>
    <col min="7944" max="7944" width="11.5" bestFit="1" customWidth="1"/>
    <col min="8193" max="8193" width="5.1640625" customWidth="1"/>
    <col min="8194" max="8194" width="12" customWidth="1"/>
    <col min="8195" max="8195" width="89" bestFit="1" customWidth="1"/>
    <col min="8196" max="8196" width="14" customWidth="1"/>
    <col min="8197" max="8197" width="8.83203125" bestFit="1" customWidth="1"/>
    <col min="8198" max="8198" width="8.33203125" bestFit="1" customWidth="1"/>
    <col min="8199" max="8199" width="10" customWidth="1"/>
    <col min="8200" max="8200" width="11.5" bestFit="1" customWidth="1"/>
    <col min="8449" max="8449" width="5.1640625" customWidth="1"/>
    <col min="8450" max="8450" width="12" customWidth="1"/>
    <col min="8451" max="8451" width="89" bestFit="1" customWidth="1"/>
    <col min="8452" max="8452" width="14" customWidth="1"/>
    <col min="8453" max="8453" width="8.83203125" bestFit="1" customWidth="1"/>
    <col min="8454" max="8454" width="8.33203125" bestFit="1" customWidth="1"/>
    <col min="8455" max="8455" width="10" customWidth="1"/>
    <col min="8456" max="8456" width="11.5" bestFit="1" customWidth="1"/>
    <col min="8705" max="8705" width="5.1640625" customWidth="1"/>
    <col min="8706" max="8706" width="12" customWidth="1"/>
    <col min="8707" max="8707" width="89" bestFit="1" customWidth="1"/>
    <col min="8708" max="8708" width="14" customWidth="1"/>
    <col min="8709" max="8709" width="8.83203125" bestFit="1" customWidth="1"/>
    <col min="8710" max="8710" width="8.33203125" bestFit="1" customWidth="1"/>
    <col min="8711" max="8711" width="10" customWidth="1"/>
    <col min="8712" max="8712" width="11.5" bestFit="1" customWidth="1"/>
    <col min="8961" max="8961" width="5.1640625" customWidth="1"/>
    <col min="8962" max="8962" width="12" customWidth="1"/>
    <col min="8963" max="8963" width="89" bestFit="1" customWidth="1"/>
    <col min="8964" max="8964" width="14" customWidth="1"/>
    <col min="8965" max="8965" width="8.83203125" bestFit="1" customWidth="1"/>
    <col min="8966" max="8966" width="8.33203125" bestFit="1" customWidth="1"/>
    <col min="8967" max="8967" width="10" customWidth="1"/>
    <col min="8968" max="8968" width="11.5" bestFit="1" customWidth="1"/>
    <col min="9217" max="9217" width="5.1640625" customWidth="1"/>
    <col min="9218" max="9218" width="12" customWidth="1"/>
    <col min="9219" max="9219" width="89" bestFit="1" customWidth="1"/>
    <col min="9220" max="9220" width="14" customWidth="1"/>
    <col min="9221" max="9221" width="8.83203125" bestFit="1" customWidth="1"/>
    <col min="9222" max="9222" width="8.33203125" bestFit="1" customWidth="1"/>
    <col min="9223" max="9223" width="10" customWidth="1"/>
    <col min="9224" max="9224" width="11.5" bestFit="1" customWidth="1"/>
    <col min="9473" max="9473" width="5.1640625" customWidth="1"/>
    <col min="9474" max="9474" width="12" customWidth="1"/>
    <col min="9475" max="9475" width="89" bestFit="1" customWidth="1"/>
    <col min="9476" max="9476" width="14" customWidth="1"/>
    <col min="9477" max="9477" width="8.83203125" bestFit="1" customWidth="1"/>
    <col min="9478" max="9478" width="8.33203125" bestFit="1" customWidth="1"/>
    <col min="9479" max="9479" width="10" customWidth="1"/>
    <col min="9480" max="9480" width="11.5" bestFit="1" customWidth="1"/>
    <col min="9729" max="9729" width="5.1640625" customWidth="1"/>
    <col min="9730" max="9730" width="12" customWidth="1"/>
    <col min="9731" max="9731" width="89" bestFit="1" customWidth="1"/>
    <col min="9732" max="9732" width="14" customWidth="1"/>
    <col min="9733" max="9733" width="8.83203125" bestFit="1" customWidth="1"/>
    <col min="9734" max="9734" width="8.33203125" bestFit="1" customWidth="1"/>
    <col min="9735" max="9735" width="10" customWidth="1"/>
    <col min="9736" max="9736" width="11.5" bestFit="1" customWidth="1"/>
    <col min="9985" max="9985" width="5.1640625" customWidth="1"/>
    <col min="9986" max="9986" width="12" customWidth="1"/>
    <col min="9987" max="9987" width="89" bestFit="1" customWidth="1"/>
    <col min="9988" max="9988" width="14" customWidth="1"/>
    <col min="9989" max="9989" width="8.83203125" bestFit="1" customWidth="1"/>
    <col min="9990" max="9990" width="8.33203125" bestFit="1" customWidth="1"/>
    <col min="9991" max="9991" width="10" customWidth="1"/>
    <col min="9992" max="9992" width="11.5" bestFit="1" customWidth="1"/>
    <col min="10241" max="10241" width="5.1640625" customWidth="1"/>
    <col min="10242" max="10242" width="12" customWidth="1"/>
    <col min="10243" max="10243" width="89" bestFit="1" customWidth="1"/>
    <col min="10244" max="10244" width="14" customWidth="1"/>
    <col min="10245" max="10245" width="8.83203125" bestFit="1" customWidth="1"/>
    <col min="10246" max="10246" width="8.33203125" bestFit="1" customWidth="1"/>
    <col min="10247" max="10247" width="10" customWidth="1"/>
    <col min="10248" max="10248" width="11.5" bestFit="1" customWidth="1"/>
    <col min="10497" max="10497" width="5.1640625" customWidth="1"/>
    <col min="10498" max="10498" width="12" customWidth="1"/>
    <col min="10499" max="10499" width="89" bestFit="1" customWidth="1"/>
    <col min="10500" max="10500" width="14" customWidth="1"/>
    <col min="10501" max="10501" width="8.83203125" bestFit="1" customWidth="1"/>
    <col min="10502" max="10502" width="8.33203125" bestFit="1" customWidth="1"/>
    <col min="10503" max="10503" width="10" customWidth="1"/>
    <col min="10504" max="10504" width="11.5" bestFit="1" customWidth="1"/>
    <col min="10753" max="10753" width="5.1640625" customWidth="1"/>
    <col min="10754" max="10754" width="12" customWidth="1"/>
    <col min="10755" max="10755" width="89" bestFit="1" customWidth="1"/>
    <col min="10756" max="10756" width="14" customWidth="1"/>
    <col min="10757" max="10757" width="8.83203125" bestFit="1" customWidth="1"/>
    <col min="10758" max="10758" width="8.33203125" bestFit="1" customWidth="1"/>
    <col min="10759" max="10759" width="10" customWidth="1"/>
    <col min="10760" max="10760" width="11.5" bestFit="1" customWidth="1"/>
    <col min="11009" max="11009" width="5.1640625" customWidth="1"/>
    <col min="11010" max="11010" width="12" customWidth="1"/>
    <col min="11011" max="11011" width="89" bestFit="1" customWidth="1"/>
    <col min="11012" max="11012" width="14" customWidth="1"/>
    <col min="11013" max="11013" width="8.83203125" bestFit="1" customWidth="1"/>
    <col min="11014" max="11014" width="8.33203125" bestFit="1" customWidth="1"/>
    <col min="11015" max="11015" width="10" customWidth="1"/>
    <col min="11016" max="11016" width="11.5" bestFit="1" customWidth="1"/>
    <col min="11265" max="11265" width="5.1640625" customWidth="1"/>
    <col min="11266" max="11266" width="12" customWidth="1"/>
    <col min="11267" max="11267" width="89" bestFit="1" customWidth="1"/>
    <col min="11268" max="11268" width="14" customWidth="1"/>
    <col min="11269" max="11269" width="8.83203125" bestFit="1" customWidth="1"/>
    <col min="11270" max="11270" width="8.33203125" bestFit="1" customWidth="1"/>
    <col min="11271" max="11271" width="10" customWidth="1"/>
    <col min="11272" max="11272" width="11.5" bestFit="1" customWidth="1"/>
    <col min="11521" max="11521" width="5.1640625" customWidth="1"/>
    <col min="11522" max="11522" width="12" customWidth="1"/>
    <col min="11523" max="11523" width="89" bestFit="1" customWidth="1"/>
    <col min="11524" max="11524" width="14" customWidth="1"/>
    <col min="11525" max="11525" width="8.83203125" bestFit="1" customWidth="1"/>
    <col min="11526" max="11526" width="8.33203125" bestFit="1" customWidth="1"/>
    <col min="11527" max="11527" width="10" customWidth="1"/>
    <col min="11528" max="11528" width="11.5" bestFit="1" customWidth="1"/>
    <col min="11777" max="11777" width="5.1640625" customWidth="1"/>
    <col min="11778" max="11778" width="12" customWidth="1"/>
    <col min="11779" max="11779" width="89" bestFit="1" customWidth="1"/>
    <col min="11780" max="11780" width="14" customWidth="1"/>
    <col min="11781" max="11781" width="8.83203125" bestFit="1" customWidth="1"/>
    <col min="11782" max="11782" width="8.33203125" bestFit="1" customWidth="1"/>
    <col min="11783" max="11783" width="10" customWidth="1"/>
    <col min="11784" max="11784" width="11.5" bestFit="1" customWidth="1"/>
    <col min="12033" max="12033" width="5.1640625" customWidth="1"/>
    <col min="12034" max="12034" width="12" customWidth="1"/>
    <col min="12035" max="12035" width="89" bestFit="1" customWidth="1"/>
    <col min="12036" max="12036" width="14" customWidth="1"/>
    <col min="12037" max="12037" width="8.83203125" bestFit="1" customWidth="1"/>
    <col min="12038" max="12038" width="8.33203125" bestFit="1" customWidth="1"/>
    <col min="12039" max="12039" width="10" customWidth="1"/>
    <col min="12040" max="12040" width="11.5" bestFit="1" customWidth="1"/>
    <col min="12289" max="12289" width="5.1640625" customWidth="1"/>
    <col min="12290" max="12290" width="12" customWidth="1"/>
    <col min="12291" max="12291" width="89" bestFit="1" customWidth="1"/>
    <col min="12292" max="12292" width="14" customWidth="1"/>
    <col min="12293" max="12293" width="8.83203125" bestFit="1" customWidth="1"/>
    <col min="12294" max="12294" width="8.33203125" bestFit="1" customWidth="1"/>
    <col min="12295" max="12295" width="10" customWidth="1"/>
    <col min="12296" max="12296" width="11.5" bestFit="1" customWidth="1"/>
    <col min="12545" max="12545" width="5.1640625" customWidth="1"/>
    <col min="12546" max="12546" width="12" customWidth="1"/>
    <col min="12547" max="12547" width="89" bestFit="1" customWidth="1"/>
    <col min="12548" max="12548" width="14" customWidth="1"/>
    <col min="12549" max="12549" width="8.83203125" bestFit="1" customWidth="1"/>
    <col min="12550" max="12550" width="8.33203125" bestFit="1" customWidth="1"/>
    <col min="12551" max="12551" width="10" customWidth="1"/>
    <col min="12552" max="12552" width="11.5" bestFit="1" customWidth="1"/>
    <col min="12801" max="12801" width="5.1640625" customWidth="1"/>
    <col min="12802" max="12802" width="12" customWidth="1"/>
    <col min="12803" max="12803" width="89" bestFit="1" customWidth="1"/>
    <col min="12804" max="12804" width="14" customWidth="1"/>
    <col min="12805" max="12805" width="8.83203125" bestFit="1" customWidth="1"/>
    <col min="12806" max="12806" width="8.33203125" bestFit="1" customWidth="1"/>
    <col min="12807" max="12807" width="10" customWidth="1"/>
    <col min="12808" max="12808" width="11.5" bestFit="1" customWidth="1"/>
    <col min="13057" max="13057" width="5.1640625" customWidth="1"/>
    <col min="13058" max="13058" width="12" customWidth="1"/>
    <col min="13059" max="13059" width="89" bestFit="1" customWidth="1"/>
    <col min="13060" max="13060" width="14" customWidth="1"/>
    <col min="13061" max="13061" width="8.83203125" bestFit="1" customWidth="1"/>
    <col min="13062" max="13062" width="8.33203125" bestFit="1" customWidth="1"/>
    <col min="13063" max="13063" width="10" customWidth="1"/>
    <col min="13064" max="13064" width="11.5" bestFit="1" customWidth="1"/>
    <col min="13313" max="13313" width="5.1640625" customWidth="1"/>
    <col min="13314" max="13314" width="12" customWidth="1"/>
    <col min="13315" max="13315" width="89" bestFit="1" customWidth="1"/>
    <col min="13316" max="13316" width="14" customWidth="1"/>
    <col min="13317" max="13317" width="8.83203125" bestFit="1" customWidth="1"/>
    <col min="13318" max="13318" width="8.33203125" bestFit="1" customWidth="1"/>
    <col min="13319" max="13319" width="10" customWidth="1"/>
    <col min="13320" max="13320" width="11.5" bestFit="1" customWidth="1"/>
    <col min="13569" max="13569" width="5.1640625" customWidth="1"/>
    <col min="13570" max="13570" width="12" customWidth="1"/>
    <col min="13571" max="13571" width="89" bestFit="1" customWidth="1"/>
    <col min="13572" max="13572" width="14" customWidth="1"/>
    <col min="13573" max="13573" width="8.83203125" bestFit="1" customWidth="1"/>
    <col min="13574" max="13574" width="8.33203125" bestFit="1" customWidth="1"/>
    <col min="13575" max="13575" width="10" customWidth="1"/>
    <col min="13576" max="13576" width="11.5" bestFit="1" customWidth="1"/>
    <col min="13825" max="13825" width="5.1640625" customWidth="1"/>
    <col min="13826" max="13826" width="12" customWidth="1"/>
    <col min="13827" max="13827" width="89" bestFit="1" customWidth="1"/>
    <col min="13828" max="13828" width="14" customWidth="1"/>
    <col min="13829" max="13829" width="8.83203125" bestFit="1" customWidth="1"/>
    <col min="13830" max="13830" width="8.33203125" bestFit="1" customWidth="1"/>
    <col min="13831" max="13831" width="10" customWidth="1"/>
    <col min="13832" max="13832" width="11.5" bestFit="1" customWidth="1"/>
    <col min="14081" max="14081" width="5.1640625" customWidth="1"/>
    <col min="14082" max="14082" width="12" customWidth="1"/>
    <col min="14083" max="14083" width="89" bestFit="1" customWidth="1"/>
    <col min="14084" max="14084" width="14" customWidth="1"/>
    <col min="14085" max="14085" width="8.83203125" bestFit="1" customWidth="1"/>
    <col min="14086" max="14086" width="8.33203125" bestFit="1" customWidth="1"/>
    <col min="14087" max="14087" width="10" customWidth="1"/>
    <col min="14088" max="14088" width="11.5" bestFit="1" customWidth="1"/>
    <col min="14337" max="14337" width="5.1640625" customWidth="1"/>
    <col min="14338" max="14338" width="12" customWidth="1"/>
    <col min="14339" max="14339" width="89" bestFit="1" customWidth="1"/>
    <col min="14340" max="14340" width="14" customWidth="1"/>
    <col min="14341" max="14341" width="8.83203125" bestFit="1" customWidth="1"/>
    <col min="14342" max="14342" width="8.33203125" bestFit="1" customWidth="1"/>
    <col min="14343" max="14343" width="10" customWidth="1"/>
    <col min="14344" max="14344" width="11.5" bestFit="1" customWidth="1"/>
    <col min="14593" max="14593" width="5.1640625" customWidth="1"/>
    <col min="14594" max="14594" width="12" customWidth="1"/>
    <col min="14595" max="14595" width="89" bestFit="1" customWidth="1"/>
    <col min="14596" max="14596" width="14" customWidth="1"/>
    <col min="14597" max="14597" width="8.83203125" bestFit="1" customWidth="1"/>
    <col min="14598" max="14598" width="8.33203125" bestFit="1" customWidth="1"/>
    <col min="14599" max="14599" width="10" customWidth="1"/>
    <col min="14600" max="14600" width="11.5" bestFit="1" customWidth="1"/>
    <col min="14849" max="14849" width="5.1640625" customWidth="1"/>
    <col min="14850" max="14850" width="12" customWidth="1"/>
    <col min="14851" max="14851" width="89" bestFit="1" customWidth="1"/>
    <col min="14852" max="14852" width="14" customWidth="1"/>
    <col min="14853" max="14853" width="8.83203125" bestFit="1" customWidth="1"/>
    <col min="14854" max="14854" width="8.33203125" bestFit="1" customWidth="1"/>
    <col min="14855" max="14855" width="10" customWidth="1"/>
    <col min="14856" max="14856" width="11.5" bestFit="1" customWidth="1"/>
    <col min="15105" max="15105" width="5.1640625" customWidth="1"/>
    <col min="15106" max="15106" width="12" customWidth="1"/>
    <col min="15107" max="15107" width="89" bestFit="1" customWidth="1"/>
    <col min="15108" max="15108" width="14" customWidth="1"/>
    <col min="15109" max="15109" width="8.83203125" bestFit="1" customWidth="1"/>
    <col min="15110" max="15110" width="8.33203125" bestFit="1" customWidth="1"/>
    <col min="15111" max="15111" width="10" customWidth="1"/>
    <col min="15112" max="15112" width="11.5" bestFit="1" customWidth="1"/>
    <col min="15361" max="15361" width="5.1640625" customWidth="1"/>
    <col min="15362" max="15362" width="12" customWidth="1"/>
    <col min="15363" max="15363" width="89" bestFit="1" customWidth="1"/>
    <col min="15364" max="15364" width="14" customWidth="1"/>
    <col min="15365" max="15365" width="8.83203125" bestFit="1" customWidth="1"/>
    <col min="15366" max="15366" width="8.33203125" bestFit="1" customWidth="1"/>
    <col min="15367" max="15367" width="10" customWidth="1"/>
    <col min="15368" max="15368" width="11.5" bestFit="1" customWidth="1"/>
    <col min="15617" max="15617" width="5.1640625" customWidth="1"/>
    <col min="15618" max="15618" width="12" customWidth="1"/>
    <col min="15619" max="15619" width="89" bestFit="1" customWidth="1"/>
    <col min="15620" max="15620" width="14" customWidth="1"/>
    <col min="15621" max="15621" width="8.83203125" bestFit="1" customWidth="1"/>
    <col min="15622" max="15622" width="8.33203125" bestFit="1" customWidth="1"/>
    <col min="15623" max="15623" width="10" customWidth="1"/>
    <col min="15624" max="15624" width="11.5" bestFit="1" customWidth="1"/>
    <col min="15873" max="15873" width="5.1640625" customWidth="1"/>
    <col min="15874" max="15874" width="12" customWidth="1"/>
    <col min="15875" max="15875" width="89" bestFit="1" customWidth="1"/>
    <col min="15876" max="15876" width="14" customWidth="1"/>
    <col min="15877" max="15877" width="8.83203125" bestFit="1" customWidth="1"/>
    <col min="15878" max="15878" width="8.33203125" bestFit="1" customWidth="1"/>
    <col min="15879" max="15879" width="10" customWidth="1"/>
    <col min="15880" max="15880" width="11.5" bestFit="1" customWidth="1"/>
    <col min="16129" max="16129" width="5.1640625" customWidth="1"/>
    <col min="16130" max="16130" width="12" customWidth="1"/>
    <col min="16131" max="16131" width="89" bestFit="1" customWidth="1"/>
    <col min="16132" max="16132" width="14" customWidth="1"/>
    <col min="16133" max="16133" width="8.83203125" bestFit="1" customWidth="1"/>
    <col min="16134" max="16134" width="8.33203125" bestFit="1" customWidth="1"/>
    <col min="16135" max="16135" width="10" customWidth="1"/>
    <col min="16136" max="16136" width="11.5" bestFit="1" customWidth="1"/>
  </cols>
  <sheetData>
    <row r="1" spans="1:8" ht="34.5" thickBot="1">
      <c r="A1" s="220" t="s">
        <v>852</v>
      </c>
      <c r="B1" s="221" t="s">
        <v>853</v>
      </c>
      <c r="C1" s="221" t="s">
        <v>55</v>
      </c>
      <c r="D1" s="221" t="s">
        <v>854</v>
      </c>
      <c r="E1" s="221" t="s">
        <v>855</v>
      </c>
      <c r="F1" s="221" t="s">
        <v>136</v>
      </c>
      <c r="G1" s="222" t="s">
        <v>856</v>
      </c>
      <c r="H1" s="223" t="s">
        <v>857</v>
      </c>
    </row>
    <row r="2" spans="1:8">
      <c r="A2" s="230">
        <v>1</v>
      </c>
      <c r="B2" s="412"/>
      <c r="C2" s="232" t="s">
        <v>940</v>
      </c>
      <c r="D2" s="237"/>
      <c r="E2" s="237" t="s">
        <v>718</v>
      </c>
      <c r="F2" s="237">
        <v>2</v>
      </c>
      <c r="G2" s="238"/>
      <c r="H2" s="236">
        <f t="shared" ref="H2:H7" si="0">F2*G2</f>
        <v>0</v>
      </c>
    </row>
    <row r="3" spans="1:8">
      <c r="A3" s="230">
        <v>2</v>
      </c>
      <c r="B3" s="412"/>
      <c r="C3" s="232" t="s">
        <v>941</v>
      </c>
      <c r="D3" s="237"/>
      <c r="E3" s="237" t="s">
        <v>718</v>
      </c>
      <c r="F3" s="237">
        <v>2</v>
      </c>
      <c r="G3" s="238"/>
      <c r="H3" s="236">
        <f t="shared" si="0"/>
        <v>0</v>
      </c>
    </row>
    <row r="4" spans="1:8" s="290" customFormat="1" ht="22.5">
      <c r="A4" s="230">
        <v>3</v>
      </c>
      <c r="B4" s="412"/>
      <c r="C4" s="232" t="s">
        <v>948</v>
      </c>
      <c r="D4" s="280"/>
      <c r="E4" s="237" t="s">
        <v>718</v>
      </c>
      <c r="F4" s="237">
        <v>2</v>
      </c>
      <c r="G4" s="238"/>
      <c r="H4" s="236">
        <f t="shared" si="0"/>
        <v>0</v>
      </c>
    </row>
    <row r="5" spans="1:8" s="255" customFormat="1" ht="12">
      <c r="A5" s="230">
        <v>4</v>
      </c>
      <c r="B5" s="256" t="s">
        <v>1001</v>
      </c>
      <c r="C5" s="294" t="s">
        <v>1002</v>
      </c>
      <c r="D5" s="263"/>
      <c r="E5" s="263" t="s">
        <v>420</v>
      </c>
      <c r="F5" s="263">
        <v>3</v>
      </c>
      <c r="G5" s="242"/>
      <c r="H5" s="243">
        <f t="shared" si="0"/>
        <v>0</v>
      </c>
    </row>
    <row r="6" spans="1:8" s="255" customFormat="1" ht="12">
      <c r="A6" s="230">
        <v>5</v>
      </c>
      <c r="B6" s="256" t="s">
        <v>1003</v>
      </c>
      <c r="C6" s="294" t="s">
        <v>1002</v>
      </c>
      <c r="D6" s="263"/>
      <c r="E6" s="263" t="s">
        <v>420</v>
      </c>
      <c r="F6" s="263">
        <v>6</v>
      </c>
      <c r="G6" s="242"/>
      <c r="H6" s="243">
        <f t="shared" si="0"/>
        <v>0</v>
      </c>
    </row>
    <row r="7" spans="1:8" s="255" customFormat="1" ht="12.75" thickBot="1">
      <c r="A7" s="230">
        <v>6</v>
      </c>
      <c r="B7" s="256" t="s">
        <v>1004</v>
      </c>
      <c r="C7" s="294" t="s">
        <v>1005</v>
      </c>
      <c r="D7" s="263"/>
      <c r="E7" s="263" t="s">
        <v>420</v>
      </c>
      <c r="F7" s="263">
        <v>2</v>
      </c>
      <c r="G7" s="242"/>
      <c r="H7" s="243">
        <f t="shared" si="0"/>
        <v>0</v>
      </c>
    </row>
    <row r="8" spans="1:8" ht="12" thickBot="1">
      <c r="A8" s="306"/>
      <c r="B8" s="307"/>
      <c r="C8" s="308" t="s">
        <v>1000</v>
      </c>
      <c r="D8" s="307"/>
      <c r="E8" s="307"/>
      <c r="F8" s="307"/>
      <c r="G8" s="309"/>
      <c r="H8" s="310">
        <f>SUM(H2:H7)</f>
        <v>0</v>
      </c>
    </row>
  </sheetData>
  <mergeCells count="1">
    <mergeCell ref="B2:B4"/>
  </mergeCells>
  <conditionalFormatting sqref="H2:H8">
    <cfRule type="cellIs" dxfId="5" priority="1" stopIfTrue="1" operator="equal">
      <formula>0</formula>
    </cfRule>
  </conditionalFormatting>
  <conditionalFormatting sqref="H5:H7">
    <cfRule type="cellIs" dxfId="4" priority="2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 xml:space="preserve">&amp;C&amp;P/&amp;N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E4F19-C738-4C4B-A0D0-5BB3A2CD4AFD}">
  <dimension ref="A1:I99"/>
  <sheetViews>
    <sheetView topLeftCell="A22" workbookViewId="0">
      <selection activeCell="A54" sqref="A54"/>
    </sheetView>
  </sheetViews>
  <sheetFormatPr defaultRowHeight="11.25"/>
  <cols>
    <col min="1" max="1" width="78.1640625" style="320" customWidth="1"/>
    <col min="2" max="2" width="4.6640625" style="320" bestFit="1" customWidth="1"/>
    <col min="3" max="3" width="6.6640625" style="321" bestFit="1" customWidth="1"/>
    <col min="4" max="4" width="8.33203125" style="321" bestFit="1" customWidth="1"/>
    <col min="5" max="5" width="15.33203125" style="321" bestFit="1" customWidth="1"/>
    <col min="6" max="6" width="4.33203125" style="320" bestFit="1" customWidth="1"/>
    <col min="7" max="7" width="7.83203125" style="321" bestFit="1" customWidth="1"/>
    <col min="8" max="8" width="14.6640625" style="321" bestFit="1" customWidth="1"/>
    <col min="9" max="9" width="12.5" style="321" bestFit="1" customWidth="1"/>
    <col min="12" max="12" width="0" hidden="1" customWidth="1"/>
    <col min="257" max="257" width="78.1640625" customWidth="1"/>
    <col min="258" max="258" width="4.6640625" bestFit="1" customWidth="1"/>
    <col min="259" max="259" width="6.6640625" bestFit="1" customWidth="1"/>
    <col min="260" max="260" width="8.33203125" bestFit="1" customWidth="1"/>
    <col min="261" max="261" width="15.33203125" bestFit="1" customWidth="1"/>
    <col min="262" max="262" width="4.33203125" bestFit="1" customWidth="1"/>
    <col min="263" max="263" width="7.83203125" bestFit="1" customWidth="1"/>
    <col min="264" max="264" width="14.6640625" bestFit="1" customWidth="1"/>
    <col min="265" max="265" width="12.5" bestFit="1" customWidth="1"/>
    <col min="268" max="268" width="0" hidden="1" customWidth="1"/>
    <col min="513" max="513" width="78.1640625" customWidth="1"/>
    <col min="514" max="514" width="4.6640625" bestFit="1" customWidth="1"/>
    <col min="515" max="515" width="6.6640625" bestFit="1" customWidth="1"/>
    <col min="516" max="516" width="8.33203125" bestFit="1" customWidth="1"/>
    <col min="517" max="517" width="15.33203125" bestFit="1" customWidth="1"/>
    <col min="518" max="518" width="4.33203125" bestFit="1" customWidth="1"/>
    <col min="519" max="519" width="7.83203125" bestFit="1" customWidth="1"/>
    <col min="520" max="520" width="14.6640625" bestFit="1" customWidth="1"/>
    <col min="521" max="521" width="12.5" bestFit="1" customWidth="1"/>
    <col min="524" max="524" width="0" hidden="1" customWidth="1"/>
    <col min="769" max="769" width="78.1640625" customWidth="1"/>
    <col min="770" max="770" width="4.6640625" bestFit="1" customWidth="1"/>
    <col min="771" max="771" width="6.6640625" bestFit="1" customWidth="1"/>
    <col min="772" max="772" width="8.33203125" bestFit="1" customWidth="1"/>
    <col min="773" max="773" width="15.33203125" bestFit="1" customWidth="1"/>
    <col min="774" max="774" width="4.33203125" bestFit="1" customWidth="1"/>
    <col min="775" max="775" width="7.83203125" bestFit="1" customWidth="1"/>
    <col min="776" max="776" width="14.6640625" bestFit="1" customWidth="1"/>
    <col min="777" max="777" width="12.5" bestFit="1" customWidth="1"/>
    <col min="780" max="780" width="0" hidden="1" customWidth="1"/>
    <col min="1025" max="1025" width="78.1640625" customWidth="1"/>
    <col min="1026" max="1026" width="4.6640625" bestFit="1" customWidth="1"/>
    <col min="1027" max="1027" width="6.6640625" bestFit="1" customWidth="1"/>
    <col min="1028" max="1028" width="8.33203125" bestFit="1" customWidth="1"/>
    <col min="1029" max="1029" width="15.33203125" bestFit="1" customWidth="1"/>
    <col min="1030" max="1030" width="4.33203125" bestFit="1" customWidth="1"/>
    <col min="1031" max="1031" width="7.83203125" bestFit="1" customWidth="1"/>
    <col min="1032" max="1032" width="14.6640625" bestFit="1" customWidth="1"/>
    <col min="1033" max="1033" width="12.5" bestFit="1" customWidth="1"/>
    <col min="1036" max="1036" width="0" hidden="1" customWidth="1"/>
    <col min="1281" max="1281" width="78.1640625" customWidth="1"/>
    <col min="1282" max="1282" width="4.6640625" bestFit="1" customWidth="1"/>
    <col min="1283" max="1283" width="6.6640625" bestFit="1" customWidth="1"/>
    <col min="1284" max="1284" width="8.33203125" bestFit="1" customWidth="1"/>
    <col min="1285" max="1285" width="15.33203125" bestFit="1" customWidth="1"/>
    <col min="1286" max="1286" width="4.33203125" bestFit="1" customWidth="1"/>
    <col min="1287" max="1287" width="7.83203125" bestFit="1" customWidth="1"/>
    <col min="1288" max="1288" width="14.6640625" bestFit="1" customWidth="1"/>
    <col min="1289" max="1289" width="12.5" bestFit="1" customWidth="1"/>
    <col min="1292" max="1292" width="0" hidden="1" customWidth="1"/>
    <col min="1537" max="1537" width="78.1640625" customWidth="1"/>
    <col min="1538" max="1538" width="4.6640625" bestFit="1" customWidth="1"/>
    <col min="1539" max="1539" width="6.6640625" bestFit="1" customWidth="1"/>
    <col min="1540" max="1540" width="8.33203125" bestFit="1" customWidth="1"/>
    <col min="1541" max="1541" width="15.33203125" bestFit="1" customWidth="1"/>
    <col min="1542" max="1542" width="4.33203125" bestFit="1" customWidth="1"/>
    <col min="1543" max="1543" width="7.83203125" bestFit="1" customWidth="1"/>
    <col min="1544" max="1544" width="14.6640625" bestFit="1" customWidth="1"/>
    <col min="1545" max="1545" width="12.5" bestFit="1" customWidth="1"/>
    <col min="1548" max="1548" width="0" hidden="1" customWidth="1"/>
    <col min="1793" max="1793" width="78.1640625" customWidth="1"/>
    <col min="1794" max="1794" width="4.6640625" bestFit="1" customWidth="1"/>
    <col min="1795" max="1795" width="6.6640625" bestFit="1" customWidth="1"/>
    <col min="1796" max="1796" width="8.33203125" bestFit="1" customWidth="1"/>
    <col min="1797" max="1797" width="15.33203125" bestFit="1" customWidth="1"/>
    <col min="1798" max="1798" width="4.33203125" bestFit="1" customWidth="1"/>
    <col min="1799" max="1799" width="7.83203125" bestFit="1" customWidth="1"/>
    <col min="1800" max="1800" width="14.6640625" bestFit="1" customWidth="1"/>
    <col min="1801" max="1801" width="12.5" bestFit="1" customWidth="1"/>
    <col min="1804" max="1804" width="0" hidden="1" customWidth="1"/>
    <col min="2049" max="2049" width="78.1640625" customWidth="1"/>
    <col min="2050" max="2050" width="4.6640625" bestFit="1" customWidth="1"/>
    <col min="2051" max="2051" width="6.6640625" bestFit="1" customWidth="1"/>
    <col min="2052" max="2052" width="8.33203125" bestFit="1" customWidth="1"/>
    <col min="2053" max="2053" width="15.33203125" bestFit="1" customWidth="1"/>
    <col min="2054" max="2054" width="4.33203125" bestFit="1" customWidth="1"/>
    <col min="2055" max="2055" width="7.83203125" bestFit="1" customWidth="1"/>
    <col min="2056" max="2056" width="14.6640625" bestFit="1" customWidth="1"/>
    <col min="2057" max="2057" width="12.5" bestFit="1" customWidth="1"/>
    <col min="2060" max="2060" width="0" hidden="1" customWidth="1"/>
    <col min="2305" max="2305" width="78.1640625" customWidth="1"/>
    <col min="2306" max="2306" width="4.6640625" bestFit="1" customWidth="1"/>
    <col min="2307" max="2307" width="6.6640625" bestFit="1" customWidth="1"/>
    <col min="2308" max="2308" width="8.33203125" bestFit="1" customWidth="1"/>
    <col min="2309" max="2309" width="15.33203125" bestFit="1" customWidth="1"/>
    <col min="2310" max="2310" width="4.33203125" bestFit="1" customWidth="1"/>
    <col min="2311" max="2311" width="7.83203125" bestFit="1" customWidth="1"/>
    <col min="2312" max="2312" width="14.6640625" bestFit="1" customWidth="1"/>
    <col min="2313" max="2313" width="12.5" bestFit="1" customWidth="1"/>
    <col min="2316" max="2316" width="0" hidden="1" customWidth="1"/>
    <col min="2561" max="2561" width="78.1640625" customWidth="1"/>
    <col min="2562" max="2562" width="4.6640625" bestFit="1" customWidth="1"/>
    <col min="2563" max="2563" width="6.6640625" bestFit="1" customWidth="1"/>
    <col min="2564" max="2564" width="8.33203125" bestFit="1" customWidth="1"/>
    <col min="2565" max="2565" width="15.33203125" bestFit="1" customWidth="1"/>
    <col min="2566" max="2566" width="4.33203125" bestFit="1" customWidth="1"/>
    <col min="2567" max="2567" width="7.83203125" bestFit="1" customWidth="1"/>
    <col min="2568" max="2568" width="14.6640625" bestFit="1" customWidth="1"/>
    <col min="2569" max="2569" width="12.5" bestFit="1" customWidth="1"/>
    <col min="2572" max="2572" width="0" hidden="1" customWidth="1"/>
    <col min="2817" max="2817" width="78.1640625" customWidth="1"/>
    <col min="2818" max="2818" width="4.6640625" bestFit="1" customWidth="1"/>
    <col min="2819" max="2819" width="6.6640625" bestFit="1" customWidth="1"/>
    <col min="2820" max="2820" width="8.33203125" bestFit="1" customWidth="1"/>
    <col min="2821" max="2821" width="15.33203125" bestFit="1" customWidth="1"/>
    <col min="2822" max="2822" width="4.33203125" bestFit="1" customWidth="1"/>
    <col min="2823" max="2823" width="7.83203125" bestFit="1" customWidth="1"/>
    <col min="2824" max="2824" width="14.6640625" bestFit="1" customWidth="1"/>
    <col min="2825" max="2825" width="12.5" bestFit="1" customWidth="1"/>
    <col min="2828" max="2828" width="0" hidden="1" customWidth="1"/>
    <col min="3073" max="3073" width="78.1640625" customWidth="1"/>
    <col min="3074" max="3074" width="4.6640625" bestFit="1" customWidth="1"/>
    <col min="3075" max="3075" width="6.6640625" bestFit="1" customWidth="1"/>
    <col min="3076" max="3076" width="8.33203125" bestFit="1" customWidth="1"/>
    <col min="3077" max="3077" width="15.33203125" bestFit="1" customWidth="1"/>
    <col min="3078" max="3078" width="4.33203125" bestFit="1" customWidth="1"/>
    <col min="3079" max="3079" width="7.83203125" bestFit="1" customWidth="1"/>
    <col min="3080" max="3080" width="14.6640625" bestFit="1" customWidth="1"/>
    <col min="3081" max="3081" width="12.5" bestFit="1" customWidth="1"/>
    <col min="3084" max="3084" width="0" hidden="1" customWidth="1"/>
    <col min="3329" max="3329" width="78.1640625" customWidth="1"/>
    <col min="3330" max="3330" width="4.6640625" bestFit="1" customWidth="1"/>
    <col min="3331" max="3331" width="6.6640625" bestFit="1" customWidth="1"/>
    <col min="3332" max="3332" width="8.33203125" bestFit="1" customWidth="1"/>
    <col min="3333" max="3333" width="15.33203125" bestFit="1" customWidth="1"/>
    <col min="3334" max="3334" width="4.33203125" bestFit="1" customWidth="1"/>
    <col min="3335" max="3335" width="7.83203125" bestFit="1" customWidth="1"/>
    <col min="3336" max="3336" width="14.6640625" bestFit="1" customWidth="1"/>
    <col min="3337" max="3337" width="12.5" bestFit="1" customWidth="1"/>
    <col min="3340" max="3340" width="0" hidden="1" customWidth="1"/>
    <col min="3585" max="3585" width="78.1640625" customWidth="1"/>
    <col min="3586" max="3586" width="4.6640625" bestFit="1" customWidth="1"/>
    <col min="3587" max="3587" width="6.6640625" bestFit="1" customWidth="1"/>
    <col min="3588" max="3588" width="8.33203125" bestFit="1" customWidth="1"/>
    <col min="3589" max="3589" width="15.33203125" bestFit="1" customWidth="1"/>
    <col min="3590" max="3590" width="4.33203125" bestFit="1" customWidth="1"/>
    <col min="3591" max="3591" width="7.83203125" bestFit="1" customWidth="1"/>
    <col min="3592" max="3592" width="14.6640625" bestFit="1" customWidth="1"/>
    <col min="3593" max="3593" width="12.5" bestFit="1" customWidth="1"/>
    <col min="3596" max="3596" width="0" hidden="1" customWidth="1"/>
    <col min="3841" max="3841" width="78.1640625" customWidth="1"/>
    <col min="3842" max="3842" width="4.6640625" bestFit="1" customWidth="1"/>
    <col min="3843" max="3843" width="6.6640625" bestFit="1" customWidth="1"/>
    <col min="3844" max="3844" width="8.33203125" bestFit="1" customWidth="1"/>
    <col min="3845" max="3845" width="15.33203125" bestFit="1" customWidth="1"/>
    <col min="3846" max="3846" width="4.33203125" bestFit="1" customWidth="1"/>
    <col min="3847" max="3847" width="7.83203125" bestFit="1" customWidth="1"/>
    <col min="3848" max="3848" width="14.6640625" bestFit="1" customWidth="1"/>
    <col min="3849" max="3849" width="12.5" bestFit="1" customWidth="1"/>
    <col min="3852" max="3852" width="0" hidden="1" customWidth="1"/>
    <col min="4097" max="4097" width="78.1640625" customWidth="1"/>
    <col min="4098" max="4098" width="4.6640625" bestFit="1" customWidth="1"/>
    <col min="4099" max="4099" width="6.6640625" bestFit="1" customWidth="1"/>
    <col min="4100" max="4100" width="8.33203125" bestFit="1" customWidth="1"/>
    <col min="4101" max="4101" width="15.33203125" bestFit="1" customWidth="1"/>
    <col min="4102" max="4102" width="4.33203125" bestFit="1" customWidth="1"/>
    <col min="4103" max="4103" width="7.83203125" bestFit="1" customWidth="1"/>
    <col min="4104" max="4104" width="14.6640625" bestFit="1" customWidth="1"/>
    <col min="4105" max="4105" width="12.5" bestFit="1" customWidth="1"/>
    <col min="4108" max="4108" width="0" hidden="1" customWidth="1"/>
    <col min="4353" max="4353" width="78.1640625" customWidth="1"/>
    <col min="4354" max="4354" width="4.6640625" bestFit="1" customWidth="1"/>
    <col min="4355" max="4355" width="6.6640625" bestFit="1" customWidth="1"/>
    <col min="4356" max="4356" width="8.33203125" bestFit="1" customWidth="1"/>
    <col min="4357" max="4357" width="15.33203125" bestFit="1" customWidth="1"/>
    <col min="4358" max="4358" width="4.33203125" bestFit="1" customWidth="1"/>
    <col min="4359" max="4359" width="7.83203125" bestFit="1" customWidth="1"/>
    <col min="4360" max="4360" width="14.6640625" bestFit="1" customWidth="1"/>
    <col min="4361" max="4361" width="12.5" bestFit="1" customWidth="1"/>
    <col min="4364" max="4364" width="0" hidden="1" customWidth="1"/>
    <col min="4609" max="4609" width="78.1640625" customWidth="1"/>
    <col min="4610" max="4610" width="4.6640625" bestFit="1" customWidth="1"/>
    <col min="4611" max="4611" width="6.6640625" bestFit="1" customWidth="1"/>
    <col min="4612" max="4612" width="8.33203125" bestFit="1" customWidth="1"/>
    <col min="4613" max="4613" width="15.33203125" bestFit="1" customWidth="1"/>
    <col min="4614" max="4614" width="4.33203125" bestFit="1" customWidth="1"/>
    <col min="4615" max="4615" width="7.83203125" bestFit="1" customWidth="1"/>
    <col min="4616" max="4616" width="14.6640625" bestFit="1" customWidth="1"/>
    <col min="4617" max="4617" width="12.5" bestFit="1" customWidth="1"/>
    <col min="4620" max="4620" width="0" hidden="1" customWidth="1"/>
    <col min="4865" max="4865" width="78.1640625" customWidth="1"/>
    <col min="4866" max="4866" width="4.6640625" bestFit="1" customWidth="1"/>
    <col min="4867" max="4867" width="6.6640625" bestFit="1" customWidth="1"/>
    <col min="4868" max="4868" width="8.33203125" bestFit="1" customWidth="1"/>
    <col min="4869" max="4869" width="15.33203125" bestFit="1" customWidth="1"/>
    <col min="4870" max="4870" width="4.33203125" bestFit="1" customWidth="1"/>
    <col min="4871" max="4871" width="7.83203125" bestFit="1" customWidth="1"/>
    <col min="4872" max="4872" width="14.6640625" bestFit="1" customWidth="1"/>
    <col min="4873" max="4873" width="12.5" bestFit="1" customWidth="1"/>
    <col min="4876" max="4876" width="0" hidden="1" customWidth="1"/>
    <col min="5121" max="5121" width="78.1640625" customWidth="1"/>
    <col min="5122" max="5122" width="4.6640625" bestFit="1" customWidth="1"/>
    <col min="5123" max="5123" width="6.6640625" bestFit="1" customWidth="1"/>
    <col min="5124" max="5124" width="8.33203125" bestFit="1" customWidth="1"/>
    <col min="5125" max="5125" width="15.33203125" bestFit="1" customWidth="1"/>
    <col min="5126" max="5126" width="4.33203125" bestFit="1" customWidth="1"/>
    <col min="5127" max="5127" width="7.83203125" bestFit="1" customWidth="1"/>
    <col min="5128" max="5128" width="14.6640625" bestFit="1" customWidth="1"/>
    <col min="5129" max="5129" width="12.5" bestFit="1" customWidth="1"/>
    <col min="5132" max="5132" width="0" hidden="1" customWidth="1"/>
    <col min="5377" max="5377" width="78.1640625" customWidth="1"/>
    <col min="5378" max="5378" width="4.6640625" bestFit="1" customWidth="1"/>
    <col min="5379" max="5379" width="6.6640625" bestFit="1" customWidth="1"/>
    <col min="5380" max="5380" width="8.33203125" bestFit="1" customWidth="1"/>
    <col min="5381" max="5381" width="15.33203125" bestFit="1" customWidth="1"/>
    <col min="5382" max="5382" width="4.33203125" bestFit="1" customWidth="1"/>
    <col min="5383" max="5383" width="7.83203125" bestFit="1" customWidth="1"/>
    <col min="5384" max="5384" width="14.6640625" bestFit="1" customWidth="1"/>
    <col min="5385" max="5385" width="12.5" bestFit="1" customWidth="1"/>
    <col min="5388" max="5388" width="0" hidden="1" customWidth="1"/>
    <col min="5633" max="5633" width="78.1640625" customWidth="1"/>
    <col min="5634" max="5634" width="4.6640625" bestFit="1" customWidth="1"/>
    <col min="5635" max="5635" width="6.6640625" bestFit="1" customWidth="1"/>
    <col min="5636" max="5636" width="8.33203125" bestFit="1" customWidth="1"/>
    <col min="5637" max="5637" width="15.33203125" bestFit="1" customWidth="1"/>
    <col min="5638" max="5638" width="4.33203125" bestFit="1" customWidth="1"/>
    <col min="5639" max="5639" width="7.83203125" bestFit="1" customWidth="1"/>
    <col min="5640" max="5640" width="14.6640625" bestFit="1" customWidth="1"/>
    <col min="5641" max="5641" width="12.5" bestFit="1" customWidth="1"/>
    <col min="5644" max="5644" width="0" hidden="1" customWidth="1"/>
    <col min="5889" max="5889" width="78.1640625" customWidth="1"/>
    <col min="5890" max="5890" width="4.6640625" bestFit="1" customWidth="1"/>
    <col min="5891" max="5891" width="6.6640625" bestFit="1" customWidth="1"/>
    <col min="5892" max="5892" width="8.33203125" bestFit="1" customWidth="1"/>
    <col min="5893" max="5893" width="15.33203125" bestFit="1" customWidth="1"/>
    <col min="5894" max="5894" width="4.33203125" bestFit="1" customWidth="1"/>
    <col min="5895" max="5895" width="7.83203125" bestFit="1" customWidth="1"/>
    <col min="5896" max="5896" width="14.6640625" bestFit="1" customWidth="1"/>
    <col min="5897" max="5897" width="12.5" bestFit="1" customWidth="1"/>
    <col min="5900" max="5900" width="0" hidden="1" customWidth="1"/>
    <col min="6145" max="6145" width="78.1640625" customWidth="1"/>
    <col min="6146" max="6146" width="4.6640625" bestFit="1" customWidth="1"/>
    <col min="6147" max="6147" width="6.6640625" bestFit="1" customWidth="1"/>
    <col min="6148" max="6148" width="8.33203125" bestFit="1" customWidth="1"/>
    <col min="6149" max="6149" width="15.33203125" bestFit="1" customWidth="1"/>
    <col min="6150" max="6150" width="4.33203125" bestFit="1" customWidth="1"/>
    <col min="6151" max="6151" width="7.83203125" bestFit="1" customWidth="1"/>
    <col min="6152" max="6152" width="14.6640625" bestFit="1" customWidth="1"/>
    <col min="6153" max="6153" width="12.5" bestFit="1" customWidth="1"/>
    <col min="6156" max="6156" width="0" hidden="1" customWidth="1"/>
    <col min="6401" max="6401" width="78.1640625" customWidth="1"/>
    <col min="6402" max="6402" width="4.6640625" bestFit="1" customWidth="1"/>
    <col min="6403" max="6403" width="6.6640625" bestFit="1" customWidth="1"/>
    <col min="6404" max="6404" width="8.33203125" bestFit="1" customWidth="1"/>
    <col min="6405" max="6405" width="15.33203125" bestFit="1" customWidth="1"/>
    <col min="6406" max="6406" width="4.33203125" bestFit="1" customWidth="1"/>
    <col min="6407" max="6407" width="7.83203125" bestFit="1" customWidth="1"/>
    <col min="6408" max="6408" width="14.6640625" bestFit="1" customWidth="1"/>
    <col min="6409" max="6409" width="12.5" bestFit="1" customWidth="1"/>
    <col min="6412" max="6412" width="0" hidden="1" customWidth="1"/>
    <col min="6657" max="6657" width="78.1640625" customWidth="1"/>
    <col min="6658" max="6658" width="4.6640625" bestFit="1" customWidth="1"/>
    <col min="6659" max="6659" width="6.6640625" bestFit="1" customWidth="1"/>
    <col min="6660" max="6660" width="8.33203125" bestFit="1" customWidth="1"/>
    <col min="6661" max="6661" width="15.33203125" bestFit="1" customWidth="1"/>
    <col min="6662" max="6662" width="4.33203125" bestFit="1" customWidth="1"/>
    <col min="6663" max="6663" width="7.83203125" bestFit="1" customWidth="1"/>
    <col min="6664" max="6664" width="14.6640625" bestFit="1" customWidth="1"/>
    <col min="6665" max="6665" width="12.5" bestFit="1" customWidth="1"/>
    <col min="6668" max="6668" width="0" hidden="1" customWidth="1"/>
    <col min="6913" max="6913" width="78.1640625" customWidth="1"/>
    <col min="6914" max="6914" width="4.6640625" bestFit="1" customWidth="1"/>
    <col min="6915" max="6915" width="6.6640625" bestFit="1" customWidth="1"/>
    <col min="6916" max="6916" width="8.33203125" bestFit="1" customWidth="1"/>
    <col min="6917" max="6917" width="15.33203125" bestFit="1" customWidth="1"/>
    <col min="6918" max="6918" width="4.33203125" bestFit="1" customWidth="1"/>
    <col min="6919" max="6919" width="7.83203125" bestFit="1" customWidth="1"/>
    <col min="6920" max="6920" width="14.6640625" bestFit="1" customWidth="1"/>
    <col min="6921" max="6921" width="12.5" bestFit="1" customWidth="1"/>
    <col min="6924" max="6924" width="0" hidden="1" customWidth="1"/>
    <col min="7169" max="7169" width="78.1640625" customWidth="1"/>
    <col min="7170" max="7170" width="4.6640625" bestFit="1" customWidth="1"/>
    <col min="7171" max="7171" width="6.6640625" bestFit="1" customWidth="1"/>
    <col min="7172" max="7172" width="8.33203125" bestFit="1" customWidth="1"/>
    <col min="7173" max="7173" width="15.33203125" bestFit="1" customWidth="1"/>
    <col min="7174" max="7174" width="4.33203125" bestFit="1" customWidth="1"/>
    <col min="7175" max="7175" width="7.83203125" bestFit="1" customWidth="1"/>
    <col min="7176" max="7176" width="14.6640625" bestFit="1" customWidth="1"/>
    <col min="7177" max="7177" width="12.5" bestFit="1" customWidth="1"/>
    <col min="7180" max="7180" width="0" hidden="1" customWidth="1"/>
    <col min="7425" max="7425" width="78.1640625" customWidth="1"/>
    <col min="7426" max="7426" width="4.6640625" bestFit="1" customWidth="1"/>
    <col min="7427" max="7427" width="6.6640625" bestFit="1" customWidth="1"/>
    <col min="7428" max="7428" width="8.33203125" bestFit="1" customWidth="1"/>
    <col min="7429" max="7429" width="15.33203125" bestFit="1" customWidth="1"/>
    <col min="7430" max="7430" width="4.33203125" bestFit="1" customWidth="1"/>
    <col min="7431" max="7431" width="7.83203125" bestFit="1" customWidth="1"/>
    <col min="7432" max="7432" width="14.6640625" bestFit="1" customWidth="1"/>
    <col min="7433" max="7433" width="12.5" bestFit="1" customWidth="1"/>
    <col min="7436" max="7436" width="0" hidden="1" customWidth="1"/>
    <col min="7681" max="7681" width="78.1640625" customWidth="1"/>
    <col min="7682" max="7682" width="4.6640625" bestFit="1" customWidth="1"/>
    <col min="7683" max="7683" width="6.6640625" bestFit="1" customWidth="1"/>
    <col min="7684" max="7684" width="8.33203125" bestFit="1" customWidth="1"/>
    <col min="7685" max="7685" width="15.33203125" bestFit="1" customWidth="1"/>
    <col min="7686" max="7686" width="4.33203125" bestFit="1" customWidth="1"/>
    <col min="7687" max="7687" width="7.83203125" bestFit="1" customWidth="1"/>
    <col min="7688" max="7688" width="14.6640625" bestFit="1" customWidth="1"/>
    <col min="7689" max="7689" width="12.5" bestFit="1" customWidth="1"/>
    <col min="7692" max="7692" width="0" hidden="1" customWidth="1"/>
    <col min="7937" max="7937" width="78.1640625" customWidth="1"/>
    <col min="7938" max="7938" width="4.6640625" bestFit="1" customWidth="1"/>
    <col min="7939" max="7939" width="6.6640625" bestFit="1" customWidth="1"/>
    <col min="7940" max="7940" width="8.33203125" bestFit="1" customWidth="1"/>
    <col min="7941" max="7941" width="15.33203125" bestFit="1" customWidth="1"/>
    <col min="7942" max="7942" width="4.33203125" bestFit="1" customWidth="1"/>
    <col min="7943" max="7943" width="7.83203125" bestFit="1" customWidth="1"/>
    <col min="7944" max="7944" width="14.6640625" bestFit="1" customWidth="1"/>
    <col min="7945" max="7945" width="12.5" bestFit="1" customWidth="1"/>
    <col min="7948" max="7948" width="0" hidden="1" customWidth="1"/>
    <col min="8193" max="8193" width="78.1640625" customWidth="1"/>
    <col min="8194" max="8194" width="4.6640625" bestFit="1" customWidth="1"/>
    <col min="8195" max="8195" width="6.6640625" bestFit="1" customWidth="1"/>
    <col min="8196" max="8196" width="8.33203125" bestFit="1" customWidth="1"/>
    <col min="8197" max="8197" width="15.33203125" bestFit="1" customWidth="1"/>
    <col min="8198" max="8198" width="4.33203125" bestFit="1" customWidth="1"/>
    <col min="8199" max="8199" width="7.83203125" bestFit="1" customWidth="1"/>
    <col min="8200" max="8200" width="14.6640625" bestFit="1" customWidth="1"/>
    <col min="8201" max="8201" width="12.5" bestFit="1" customWidth="1"/>
    <col min="8204" max="8204" width="0" hidden="1" customWidth="1"/>
    <col min="8449" max="8449" width="78.1640625" customWidth="1"/>
    <col min="8450" max="8450" width="4.6640625" bestFit="1" customWidth="1"/>
    <col min="8451" max="8451" width="6.6640625" bestFit="1" customWidth="1"/>
    <col min="8452" max="8452" width="8.33203125" bestFit="1" customWidth="1"/>
    <col min="8453" max="8453" width="15.33203125" bestFit="1" customWidth="1"/>
    <col min="8454" max="8454" width="4.33203125" bestFit="1" customWidth="1"/>
    <col min="8455" max="8455" width="7.83203125" bestFit="1" customWidth="1"/>
    <col min="8456" max="8456" width="14.6640625" bestFit="1" customWidth="1"/>
    <col min="8457" max="8457" width="12.5" bestFit="1" customWidth="1"/>
    <col min="8460" max="8460" width="0" hidden="1" customWidth="1"/>
    <col min="8705" max="8705" width="78.1640625" customWidth="1"/>
    <col min="8706" max="8706" width="4.6640625" bestFit="1" customWidth="1"/>
    <col min="8707" max="8707" width="6.6640625" bestFit="1" customWidth="1"/>
    <col min="8708" max="8708" width="8.33203125" bestFit="1" customWidth="1"/>
    <col min="8709" max="8709" width="15.33203125" bestFit="1" customWidth="1"/>
    <col min="8710" max="8710" width="4.33203125" bestFit="1" customWidth="1"/>
    <col min="8711" max="8711" width="7.83203125" bestFit="1" customWidth="1"/>
    <col min="8712" max="8712" width="14.6640625" bestFit="1" customWidth="1"/>
    <col min="8713" max="8713" width="12.5" bestFit="1" customWidth="1"/>
    <col min="8716" max="8716" width="0" hidden="1" customWidth="1"/>
    <col min="8961" max="8961" width="78.1640625" customWidth="1"/>
    <col min="8962" max="8962" width="4.6640625" bestFit="1" customWidth="1"/>
    <col min="8963" max="8963" width="6.6640625" bestFit="1" customWidth="1"/>
    <col min="8964" max="8964" width="8.33203125" bestFit="1" customWidth="1"/>
    <col min="8965" max="8965" width="15.33203125" bestFit="1" customWidth="1"/>
    <col min="8966" max="8966" width="4.33203125" bestFit="1" customWidth="1"/>
    <col min="8967" max="8967" width="7.83203125" bestFit="1" customWidth="1"/>
    <col min="8968" max="8968" width="14.6640625" bestFit="1" customWidth="1"/>
    <col min="8969" max="8969" width="12.5" bestFit="1" customWidth="1"/>
    <col min="8972" max="8972" width="0" hidden="1" customWidth="1"/>
    <col min="9217" max="9217" width="78.1640625" customWidth="1"/>
    <col min="9218" max="9218" width="4.6640625" bestFit="1" customWidth="1"/>
    <col min="9219" max="9219" width="6.6640625" bestFit="1" customWidth="1"/>
    <col min="9220" max="9220" width="8.33203125" bestFit="1" customWidth="1"/>
    <col min="9221" max="9221" width="15.33203125" bestFit="1" customWidth="1"/>
    <col min="9222" max="9222" width="4.33203125" bestFit="1" customWidth="1"/>
    <col min="9223" max="9223" width="7.83203125" bestFit="1" customWidth="1"/>
    <col min="9224" max="9224" width="14.6640625" bestFit="1" customWidth="1"/>
    <col min="9225" max="9225" width="12.5" bestFit="1" customWidth="1"/>
    <col min="9228" max="9228" width="0" hidden="1" customWidth="1"/>
    <col min="9473" max="9473" width="78.1640625" customWidth="1"/>
    <col min="9474" max="9474" width="4.6640625" bestFit="1" customWidth="1"/>
    <col min="9475" max="9475" width="6.6640625" bestFit="1" customWidth="1"/>
    <col min="9476" max="9476" width="8.33203125" bestFit="1" customWidth="1"/>
    <col min="9477" max="9477" width="15.33203125" bestFit="1" customWidth="1"/>
    <col min="9478" max="9478" width="4.33203125" bestFit="1" customWidth="1"/>
    <col min="9479" max="9479" width="7.83203125" bestFit="1" customWidth="1"/>
    <col min="9480" max="9480" width="14.6640625" bestFit="1" customWidth="1"/>
    <col min="9481" max="9481" width="12.5" bestFit="1" customWidth="1"/>
    <col min="9484" max="9484" width="0" hidden="1" customWidth="1"/>
    <col min="9729" max="9729" width="78.1640625" customWidth="1"/>
    <col min="9730" max="9730" width="4.6640625" bestFit="1" customWidth="1"/>
    <col min="9731" max="9731" width="6.6640625" bestFit="1" customWidth="1"/>
    <col min="9732" max="9732" width="8.33203125" bestFit="1" customWidth="1"/>
    <col min="9733" max="9733" width="15.33203125" bestFit="1" customWidth="1"/>
    <col min="9734" max="9734" width="4.33203125" bestFit="1" customWidth="1"/>
    <col min="9735" max="9735" width="7.83203125" bestFit="1" customWidth="1"/>
    <col min="9736" max="9736" width="14.6640625" bestFit="1" customWidth="1"/>
    <col min="9737" max="9737" width="12.5" bestFit="1" customWidth="1"/>
    <col min="9740" max="9740" width="0" hidden="1" customWidth="1"/>
    <col min="9985" max="9985" width="78.1640625" customWidth="1"/>
    <col min="9986" max="9986" width="4.6640625" bestFit="1" customWidth="1"/>
    <col min="9987" max="9987" width="6.6640625" bestFit="1" customWidth="1"/>
    <col min="9988" max="9988" width="8.33203125" bestFit="1" customWidth="1"/>
    <col min="9989" max="9989" width="15.33203125" bestFit="1" customWidth="1"/>
    <col min="9990" max="9990" width="4.33203125" bestFit="1" customWidth="1"/>
    <col min="9991" max="9991" width="7.83203125" bestFit="1" customWidth="1"/>
    <col min="9992" max="9992" width="14.6640625" bestFit="1" customWidth="1"/>
    <col min="9993" max="9993" width="12.5" bestFit="1" customWidth="1"/>
    <col min="9996" max="9996" width="0" hidden="1" customWidth="1"/>
    <col min="10241" max="10241" width="78.1640625" customWidth="1"/>
    <col min="10242" max="10242" width="4.6640625" bestFit="1" customWidth="1"/>
    <col min="10243" max="10243" width="6.6640625" bestFit="1" customWidth="1"/>
    <col min="10244" max="10244" width="8.33203125" bestFit="1" customWidth="1"/>
    <col min="10245" max="10245" width="15.33203125" bestFit="1" customWidth="1"/>
    <col min="10246" max="10246" width="4.33203125" bestFit="1" customWidth="1"/>
    <col min="10247" max="10247" width="7.83203125" bestFit="1" customWidth="1"/>
    <col min="10248" max="10248" width="14.6640625" bestFit="1" customWidth="1"/>
    <col min="10249" max="10249" width="12.5" bestFit="1" customWidth="1"/>
    <col min="10252" max="10252" width="0" hidden="1" customWidth="1"/>
    <col min="10497" max="10497" width="78.1640625" customWidth="1"/>
    <col min="10498" max="10498" width="4.6640625" bestFit="1" customWidth="1"/>
    <col min="10499" max="10499" width="6.6640625" bestFit="1" customWidth="1"/>
    <col min="10500" max="10500" width="8.33203125" bestFit="1" customWidth="1"/>
    <col min="10501" max="10501" width="15.33203125" bestFit="1" customWidth="1"/>
    <col min="10502" max="10502" width="4.33203125" bestFit="1" customWidth="1"/>
    <col min="10503" max="10503" width="7.83203125" bestFit="1" customWidth="1"/>
    <col min="10504" max="10504" width="14.6640625" bestFit="1" customWidth="1"/>
    <col min="10505" max="10505" width="12.5" bestFit="1" customWidth="1"/>
    <col min="10508" max="10508" width="0" hidden="1" customWidth="1"/>
    <col min="10753" max="10753" width="78.1640625" customWidth="1"/>
    <col min="10754" max="10754" width="4.6640625" bestFit="1" customWidth="1"/>
    <col min="10755" max="10755" width="6.6640625" bestFit="1" customWidth="1"/>
    <col min="10756" max="10756" width="8.33203125" bestFit="1" customWidth="1"/>
    <col min="10757" max="10757" width="15.33203125" bestFit="1" customWidth="1"/>
    <col min="10758" max="10758" width="4.33203125" bestFit="1" customWidth="1"/>
    <col min="10759" max="10759" width="7.83203125" bestFit="1" customWidth="1"/>
    <col min="10760" max="10760" width="14.6640625" bestFit="1" customWidth="1"/>
    <col min="10761" max="10761" width="12.5" bestFit="1" customWidth="1"/>
    <col min="10764" max="10764" width="0" hidden="1" customWidth="1"/>
    <col min="11009" max="11009" width="78.1640625" customWidth="1"/>
    <col min="11010" max="11010" width="4.6640625" bestFit="1" customWidth="1"/>
    <col min="11011" max="11011" width="6.6640625" bestFit="1" customWidth="1"/>
    <col min="11012" max="11012" width="8.33203125" bestFit="1" customWidth="1"/>
    <col min="11013" max="11013" width="15.33203125" bestFit="1" customWidth="1"/>
    <col min="11014" max="11014" width="4.33203125" bestFit="1" customWidth="1"/>
    <col min="11015" max="11015" width="7.83203125" bestFit="1" customWidth="1"/>
    <col min="11016" max="11016" width="14.6640625" bestFit="1" customWidth="1"/>
    <col min="11017" max="11017" width="12.5" bestFit="1" customWidth="1"/>
    <col min="11020" max="11020" width="0" hidden="1" customWidth="1"/>
    <col min="11265" max="11265" width="78.1640625" customWidth="1"/>
    <col min="11266" max="11266" width="4.6640625" bestFit="1" customWidth="1"/>
    <col min="11267" max="11267" width="6.6640625" bestFit="1" customWidth="1"/>
    <col min="11268" max="11268" width="8.33203125" bestFit="1" customWidth="1"/>
    <col min="11269" max="11269" width="15.33203125" bestFit="1" customWidth="1"/>
    <col min="11270" max="11270" width="4.33203125" bestFit="1" customWidth="1"/>
    <col min="11271" max="11271" width="7.83203125" bestFit="1" customWidth="1"/>
    <col min="11272" max="11272" width="14.6640625" bestFit="1" customWidth="1"/>
    <col min="11273" max="11273" width="12.5" bestFit="1" customWidth="1"/>
    <col min="11276" max="11276" width="0" hidden="1" customWidth="1"/>
    <col min="11521" max="11521" width="78.1640625" customWidth="1"/>
    <col min="11522" max="11522" width="4.6640625" bestFit="1" customWidth="1"/>
    <col min="11523" max="11523" width="6.6640625" bestFit="1" customWidth="1"/>
    <col min="11524" max="11524" width="8.33203125" bestFit="1" customWidth="1"/>
    <col min="11525" max="11525" width="15.33203125" bestFit="1" customWidth="1"/>
    <col min="11526" max="11526" width="4.33203125" bestFit="1" customWidth="1"/>
    <col min="11527" max="11527" width="7.83203125" bestFit="1" customWidth="1"/>
    <col min="11528" max="11528" width="14.6640625" bestFit="1" customWidth="1"/>
    <col min="11529" max="11529" width="12.5" bestFit="1" customWidth="1"/>
    <col min="11532" max="11532" width="0" hidden="1" customWidth="1"/>
    <col min="11777" max="11777" width="78.1640625" customWidth="1"/>
    <col min="11778" max="11778" width="4.6640625" bestFit="1" customWidth="1"/>
    <col min="11779" max="11779" width="6.6640625" bestFit="1" customWidth="1"/>
    <col min="11780" max="11780" width="8.33203125" bestFit="1" customWidth="1"/>
    <col min="11781" max="11781" width="15.33203125" bestFit="1" customWidth="1"/>
    <col min="11782" max="11782" width="4.33203125" bestFit="1" customWidth="1"/>
    <col min="11783" max="11783" width="7.83203125" bestFit="1" customWidth="1"/>
    <col min="11784" max="11784" width="14.6640625" bestFit="1" customWidth="1"/>
    <col min="11785" max="11785" width="12.5" bestFit="1" customWidth="1"/>
    <col min="11788" max="11788" width="0" hidden="1" customWidth="1"/>
    <col min="12033" max="12033" width="78.1640625" customWidth="1"/>
    <col min="12034" max="12034" width="4.6640625" bestFit="1" customWidth="1"/>
    <col min="12035" max="12035" width="6.6640625" bestFit="1" customWidth="1"/>
    <col min="12036" max="12036" width="8.33203125" bestFit="1" customWidth="1"/>
    <col min="12037" max="12037" width="15.33203125" bestFit="1" customWidth="1"/>
    <col min="12038" max="12038" width="4.33203125" bestFit="1" customWidth="1"/>
    <col min="12039" max="12039" width="7.83203125" bestFit="1" customWidth="1"/>
    <col min="12040" max="12040" width="14.6640625" bestFit="1" customWidth="1"/>
    <col min="12041" max="12041" width="12.5" bestFit="1" customWidth="1"/>
    <col min="12044" max="12044" width="0" hidden="1" customWidth="1"/>
    <col min="12289" max="12289" width="78.1640625" customWidth="1"/>
    <col min="12290" max="12290" width="4.6640625" bestFit="1" customWidth="1"/>
    <col min="12291" max="12291" width="6.6640625" bestFit="1" customWidth="1"/>
    <col min="12292" max="12292" width="8.33203125" bestFit="1" customWidth="1"/>
    <col min="12293" max="12293" width="15.33203125" bestFit="1" customWidth="1"/>
    <col min="12294" max="12294" width="4.33203125" bestFit="1" customWidth="1"/>
    <col min="12295" max="12295" width="7.83203125" bestFit="1" customWidth="1"/>
    <col min="12296" max="12296" width="14.6640625" bestFit="1" customWidth="1"/>
    <col min="12297" max="12297" width="12.5" bestFit="1" customWidth="1"/>
    <col min="12300" max="12300" width="0" hidden="1" customWidth="1"/>
    <col min="12545" max="12545" width="78.1640625" customWidth="1"/>
    <col min="12546" max="12546" width="4.6640625" bestFit="1" customWidth="1"/>
    <col min="12547" max="12547" width="6.6640625" bestFit="1" customWidth="1"/>
    <col min="12548" max="12548" width="8.33203125" bestFit="1" customWidth="1"/>
    <col min="12549" max="12549" width="15.33203125" bestFit="1" customWidth="1"/>
    <col min="12550" max="12550" width="4.33203125" bestFit="1" customWidth="1"/>
    <col min="12551" max="12551" width="7.83203125" bestFit="1" customWidth="1"/>
    <col min="12552" max="12552" width="14.6640625" bestFit="1" customWidth="1"/>
    <col min="12553" max="12553" width="12.5" bestFit="1" customWidth="1"/>
    <col min="12556" max="12556" width="0" hidden="1" customWidth="1"/>
    <col min="12801" max="12801" width="78.1640625" customWidth="1"/>
    <col min="12802" max="12802" width="4.6640625" bestFit="1" customWidth="1"/>
    <col min="12803" max="12803" width="6.6640625" bestFit="1" customWidth="1"/>
    <col min="12804" max="12804" width="8.33203125" bestFit="1" customWidth="1"/>
    <col min="12805" max="12805" width="15.33203125" bestFit="1" customWidth="1"/>
    <col min="12806" max="12806" width="4.33203125" bestFit="1" customWidth="1"/>
    <col min="12807" max="12807" width="7.83203125" bestFit="1" customWidth="1"/>
    <col min="12808" max="12808" width="14.6640625" bestFit="1" customWidth="1"/>
    <col min="12809" max="12809" width="12.5" bestFit="1" customWidth="1"/>
    <col min="12812" max="12812" width="0" hidden="1" customWidth="1"/>
    <col min="13057" max="13057" width="78.1640625" customWidth="1"/>
    <col min="13058" max="13058" width="4.6640625" bestFit="1" customWidth="1"/>
    <col min="13059" max="13059" width="6.6640625" bestFit="1" customWidth="1"/>
    <col min="13060" max="13060" width="8.33203125" bestFit="1" customWidth="1"/>
    <col min="13061" max="13061" width="15.33203125" bestFit="1" customWidth="1"/>
    <col min="13062" max="13062" width="4.33203125" bestFit="1" customWidth="1"/>
    <col min="13063" max="13063" width="7.83203125" bestFit="1" customWidth="1"/>
    <col min="13064" max="13064" width="14.6640625" bestFit="1" customWidth="1"/>
    <col min="13065" max="13065" width="12.5" bestFit="1" customWidth="1"/>
    <col min="13068" max="13068" width="0" hidden="1" customWidth="1"/>
    <col min="13313" max="13313" width="78.1640625" customWidth="1"/>
    <col min="13314" max="13314" width="4.6640625" bestFit="1" customWidth="1"/>
    <col min="13315" max="13315" width="6.6640625" bestFit="1" customWidth="1"/>
    <col min="13316" max="13316" width="8.33203125" bestFit="1" customWidth="1"/>
    <col min="13317" max="13317" width="15.33203125" bestFit="1" customWidth="1"/>
    <col min="13318" max="13318" width="4.33203125" bestFit="1" customWidth="1"/>
    <col min="13319" max="13319" width="7.83203125" bestFit="1" customWidth="1"/>
    <col min="13320" max="13320" width="14.6640625" bestFit="1" customWidth="1"/>
    <col min="13321" max="13321" width="12.5" bestFit="1" customWidth="1"/>
    <col min="13324" max="13324" width="0" hidden="1" customWidth="1"/>
    <col min="13569" max="13569" width="78.1640625" customWidth="1"/>
    <col min="13570" max="13570" width="4.6640625" bestFit="1" customWidth="1"/>
    <col min="13571" max="13571" width="6.6640625" bestFit="1" customWidth="1"/>
    <col min="13572" max="13572" width="8.33203125" bestFit="1" customWidth="1"/>
    <col min="13573" max="13573" width="15.33203125" bestFit="1" customWidth="1"/>
    <col min="13574" max="13574" width="4.33203125" bestFit="1" customWidth="1"/>
    <col min="13575" max="13575" width="7.83203125" bestFit="1" customWidth="1"/>
    <col min="13576" max="13576" width="14.6640625" bestFit="1" customWidth="1"/>
    <col min="13577" max="13577" width="12.5" bestFit="1" customWidth="1"/>
    <col min="13580" max="13580" width="0" hidden="1" customWidth="1"/>
    <col min="13825" max="13825" width="78.1640625" customWidth="1"/>
    <col min="13826" max="13826" width="4.6640625" bestFit="1" customWidth="1"/>
    <col min="13827" max="13827" width="6.6640625" bestFit="1" customWidth="1"/>
    <col min="13828" max="13828" width="8.33203125" bestFit="1" customWidth="1"/>
    <col min="13829" max="13829" width="15.33203125" bestFit="1" customWidth="1"/>
    <col min="13830" max="13830" width="4.33203125" bestFit="1" customWidth="1"/>
    <col min="13831" max="13831" width="7.83203125" bestFit="1" customWidth="1"/>
    <col min="13832" max="13832" width="14.6640625" bestFit="1" customWidth="1"/>
    <col min="13833" max="13833" width="12.5" bestFit="1" customWidth="1"/>
    <col min="13836" max="13836" width="0" hidden="1" customWidth="1"/>
    <col min="14081" max="14081" width="78.1640625" customWidth="1"/>
    <col min="14082" max="14082" width="4.6640625" bestFit="1" customWidth="1"/>
    <col min="14083" max="14083" width="6.6640625" bestFit="1" customWidth="1"/>
    <col min="14084" max="14084" width="8.33203125" bestFit="1" customWidth="1"/>
    <col min="14085" max="14085" width="15.33203125" bestFit="1" customWidth="1"/>
    <col min="14086" max="14086" width="4.33203125" bestFit="1" customWidth="1"/>
    <col min="14087" max="14087" width="7.83203125" bestFit="1" customWidth="1"/>
    <col min="14088" max="14088" width="14.6640625" bestFit="1" customWidth="1"/>
    <col min="14089" max="14089" width="12.5" bestFit="1" customWidth="1"/>
    <col min="14092" max="14092" width="0" hidden="1" customWidth="1"/>
    <col min="14337" max="14337" width="78.1640625" customWidth="1"/>
    <col min="14338" max="14338" width="4.6640625" bestFit="1" customWidth="1"/>
    <col min="14339" max="14339" width="6.6640625" bestFit="1" customWidth="1"/>
    <col min="14340" max="14340" width="8.33203125" bestFit="1" customWidth="1"/>
    <col min="14341" max="14341" width="15.33203125" bestFit="1" customWidth="1"/>
    <col min="14342" max="14342" width="4.33203125" bestFit="1" customWidth="1"/>
    <col min="14343" max="14343" width="7.83203125" bestFit="1" customWidth="1"/>
    <col min="14344" max="14344" width="14.6640625" bestFit="1" customWidth="1"/>
    <col min="14345" max="14345" width="12.5" bestFit="1" customWidth="1"/>
    <col min="14348" max="14348" width="0" hidden="1" customWidth="1"/>
    <col min="14593" max="14593" width="78.1640625" customWidth="1"/>
    <col min="14594" max="14594" width="4.6640625" bestFit="1" customWidth="1"/>
    <col min="14595" max="14595" width="6.6640625" bestFit="1" customWidth="1"/>
    <col min="14596" max="14596" width="8.33203125" bestFit="1" customWidth="1"/>
    <col min="14597" max="14597" width="15.33203125" bestFit="1" customWidth="1"/>
    <col min="14598" max="14598" width="4.33203125" bestFit="1" customWidth="1"/>
    <col min="14599" max="14599" width="7.83203125" bestFit="1" customWidth="1"/>
    <col min="14600" max="14600" width="14.6640625" bestFit="1" customWidth="1"/>
    <col min="14601" max="14601" width="12.5" bestFit="1" customWidth="1"/>
    <col min="14604" max="14604" width="0" hidden="1" customWidth="1"/>
    <col min="14849" max="14849" width="78.1640625" customWidth="1"/>
    <col min="14850" max="14850" width="4.6640625" bestFit="1" customWidth="1"/>
    <col min="14851" max="14851" width="6.6640625" bestFit="1" customWidth="1"/>
    <col min="14852" max="14852" width="8.33203125" bestFit="1" customWidth="1"/>
    <col min="14853" max="14853" width="15.33203125" bestFit="1" customWidth="1"/>
    <col min="14854" max="14854" width="4.33203125" bestFit="1" customWidth="1"/>
    <col min="14855" max="14855" width="7.83203125" bestFit="1" customWidth="1"/>
    <col min="14856" max="14856" width="14.6640625" bestFit="1" customWidth="1"/>
    <col min="14857" max="14857" width="12.5" bestFit="1" customWidth="1"/>
    <col min="14860" max="14860" width="0" hidden="1" customWidth="1"/>
    <col min="15105" max="15105" width="78.1640625" customWidth="1"/>
    <col min="15106" max="15106" width="4.6640625" bestFit="1" customWidth="1"/>
    <col min="15107" max="15107" width="6.6640625" bestFit="1" customWidth="1"/>
    <col min="15108" max="15108" width="8.33203125" bestFit="1" customWidth="1"/>
    <col min="15109" max="15109" width="15.33203125" bestFit="1" customWidth="1"/>
    <col min="15110" max="15110" width="4.33203125" bestFit="1" customWidth="1"/>
    <col min="15111" max="15111" width="7.83203125" bestFit="1" customWidth="1"/>
    <col min="15112" max="15112" width="14.6640625" bestFit="1" customWidth="1"/>
    <col min="15113" max="15113" width="12.5" bestFit="1" customWidth="1"/>
    <col min="15116" max="15116" width="0" hidden="1" customWidth="1"/>
    <col min="15361" max="15361" width="78.1640625" customWidth="1"/>
    <col min="15362" max="15362" width="4.6640625" bestFit="1" customWidth="1"/>
    <col min="15363" max="15363" width="6.6640625" bestFit="1" customWidth="1"/>
    <col min="15364" max="15364" width="8.33203125" bestFit="1" customWidth="1"/>
    <col min="15365" max="15365" width="15.33203125" bestFit="1" customWidth="1"/>
    <col min="15366" max="15366" width="4.33203125" bestFit="1" customWidth="1"/>
    <col min="15367" max="15367" width="7.83203125" bestFit="1" customWidth="1"/>
    <col min="15368" max="15368" width="14.6640625" bestFit="1" customWidth="1"/>
    <col min="15369" max="15369" width="12.5" bestFit="1" customWidth="1"/>
    <col min="15372" max="15372" width="0" hidden="1" customWidth="1"/>
    <col min="15617" max="15617" width="78.1640625" customWidth="1"/>
    <col min="15618" max="15618" width="4.6640625" bestFit="1" customWidth="1"/>
    <col min="15619" max="15619" width="6.6640625" bestFit="1" customWidth="1"/>
    <col min="15620" max="15620" width="8.33203125" bestFit="1" customWidth="1"/>
    <col min="15621" max="15621" width="15.33203125" bestFit="1" customWidth="1"/>
    <col min="15622" max="15622" width="4.33203125" bestFit="1" customWidth="1"/>
    <col min="15623" max="15623" width="7.83203125" bestFit="1" customWidth="1"/>
    <col min="15624" max="15624" width="14.6640625" bestFit="1" customWidth="1"/>
    <col min="15625" max="15625" width="12.5" bestFit="1" customWidth="1"/>
    <col min="15628" max="15628" width="0" hidden="1" customWidth="1"/>
    <col min="15873" max="15873" width="78.1640625" customWidth="1"/>
    <col min="15874" max="15874" width="4.6640625" bestFit="1" customWidth="1"/>
    <col min="15875" max="15875" width="6.6640625" bestFit="1" customWidth="1"/>
    <col min="15876" max="15876" width="8.33203125" bestFit="1" customWidth="1"/>
    <col min="15877" max="15877" width="15.33203125" bestFit="1" customWidth="1"/>
    <col min="15878" max="15878" width="4.33203125" bestFit="1" customWidth="1"/>
    <col min="15879" max="15879" width="7.83203125" bestFit="1" customWidth="1"/>
    <col min="15880" max="15880" width="14.6640625" bestFit="1" customWidth="1"/>
    <col min="15881" max="15881" width="12.5" bestFit="1" customWidth="1"/>
    <col min="15884" max="15884" width="0" hidden="1" customWidth="1"/>
    <col min="16129" max="16129" width="78.1640625" customWidth="1"/>
    <col min="16130" max="16130" width="4.6640625" bestFit="1" customWidth="1"/>
    <col min="16131" max="16131" width="6.6640625" bestFit="1" customWidth="1"/>
    <col min="16132" max="16132" width="8.33203125" bestFit="1" customWidth="1"/>
    <col min="16133" max="16133" width="15.33203125" bestFit="1" customWidth="1"/>
    <col min="16134" max="16134" width="4.33203125" bestFit="1" customWidth="1"/>
    <col min="16135" max="16135" width="7.83203125" bestFit="1" customWidth="1"/>
    <col min="16136" max="16136" width="14.6640625" bestFit="1" customWidth="1"/>
    <col min="16137" max="16137" width="12.5" bestFit="1" customWidth="1"/>
    <col min="16140" max="16140" width="0" hidden="1" customWidth="1"/>
  </cols>
  <sheetData>
    <row r="1" spans="1:9" ht="12">
      <c r="A1" s="311" t="s">
        <v>1006</v>
      </c>
      <c r="B1" s="311" t="s">
        <v>1007</v>
      </c>
      <c r="C1" s="312" t="s">
        <v>1008</v>
      </c>
      <c r="D1" s="312" t="s">
        <v>895</v>
      </c>
      <c r="E1" s="312" t="s">
        <v>1009</v>
      </c>
      <c r="F1" s="311" t="s">
        <v>1010</v>
      </c>
      <c r="G1" s="312" t="s">
        <v>903</v>
      </c>
      <c r="H1" s="312" t="s">
        <v>1011</v>
      </c>
      <c r="I1" s="312" t="s">
        <v>1012</v>
      </c>
    </row>
    <row r="2" spans="1:9" ht="16.5">
      <c r="A2" s="313" t="s">
        <v>1013</v>
      </c>
      <c r="B2" s="313" t="s">
        <v>1</v>
      </c>
      <c r="C2" s="314"/>
      <c r="D2" s="314"/>
      <c r="E2" s="314"/>
      <c r="F2" s="313" t="s">
        <v>1</v>
      </c>
      <c r="G2" s="314"/>
      <c r="H2" s="314"/>
      <c r="I2" s="314"/>
    </row>
    <row r="3" spans="1:9" ht="14.25">
      <c r="A3" s="315" t="s">
        <v>1014</v>
      </c>
      <c r="B3" s="315" t="s">
        <v>1</v>
      </c>
      <c r="C3" s="316"/>
      <c r="D3" s="316"/>
      <c r="E3" s="316"/>
      <c r="F3" s="315" t="s">
        <v>1</v>
      </c>
      <c r="G3" s="316"/>
      <c r="H3" s="316"/>
      <c r="I3" s="316"/>
    </row>
    <row r="4" spans="1:9" ht="24">
      <c r="A4" s="317" t="s">
        <v>1015</v>
      </c>
      <c r="B4" s="318" t="s">
        <v>1016</v>
      </c>
      <c r="C4" s="319">
        <v>1</v>
      </c>
      <c r="D4" s="319"/>
      <c r="E4" s="319">
        <f>SUM(C4*D4)</f>
        <v>0</v>
      </c>
      <c r="F4" s="318" t="s">
        <v>1</v>
      </c>
      <c r="G4" s="319"/>
      <c r="H4" s="319">
        <f>SUM(C4*G4)</f>
        <v>0</v>
      </c>
      <c r="I4" s="319">
        <f>SUM(E4+H4)</f>
        <v>0</v>
      </c>
    </row>
    <row r="5" spans="1:9" ht="12">
      <c r="A5" s="318" t="s">
        <v>1017</v>
      </c>
      <c r="B5" s="318" t="s">
        <v>718</v>
      </c>
      <c r="C5" s="319">
        <v>1</v>
      </c>
      <c r="D5" s="319"/>
      <c r="E5" s="319">
        <f t="shared" ref="E5:E12" si="0">SUM(C5*D5)</f>
        <v>0</v>
      </c>
      <c r="F5" s="318" t="s">
        <v>1</v>
      </c>
      <c r="G5" s="319"/>
      <c r="H5" s="319">
        <f t="shared" ref="H5:H12" si="1">SUM(C5*G5)</f>
        <v>0</v>
      </c>
      <c r="I5" s="319">
        <f t="shared" ref="I5:I12" si="2">SUM(E5+H5)</f>
        <v>0</v>
      </c>
    </row>
    <row r="6" spans="1:9" ht="12">
      <c r="A6" s="318" t="s">
        <v>1018</v>
      </c>
      <c r="B6" s="318" t="s">
        <v>718</v>
      </c>
      <c r="C6" s="319">
        <v>1</v>
      </c>
      <c r="D6" s="319"/>
      <c r="E6" s="319">
        <f t="shared" si="0"/>
        <v>0</v>
      </c>
      <c r="F6" s="318" t="s">
        <v>1</v>
      </c>
      <c r="G6" s="319"/>
      <c r="H6" s="319">
        <f t="shared" si="1"/>
        <v>0</v>
      </c>
      <c r="I6" s="319">
        <f t="shared" si="2"/>
        <v>0</v>
      </c>
    </row>
    <row r="7" spans="1:9" ht="12">
      <c r="A7" s="318" t="s">
        <v>1019</v>
      </c>
      <c r="B7" s="318" t="s">
        <v>718</v>
      </c>
      <c r="C7" s="319">
        <v>1</v>
      </c>
      <c r="D7" s="319"/>
      <c r="E7" s="319">
        <f t="shared" si="0"/>
        <v>0</v>
      </c>
      <c r="F7" s="318" t="s">
        <v>1</v>
      </c>
      <c r="G7" s="319"/>
      <c r="H7" s="319">
        <f t="shared" si="1"/>
        <v>0</v>
      </c>
      <c r="I7" s="319">
        <f t="shared" si="2"/>
        <v>0</v>
      </c>
    </row>
    <row r="8" spans="1:9" ht="12">
      <c r="A8" s="318" t="s">
        <v>1020</v>
      </c>
      <c r="B8" s="318" t="s">
        <v>276</v>
      </c>
      <c r="C8" s="319">
        <v>30</v>
      </c>
      <c r="D8" s="319"/>
      <c r="E8" s="319">
        <f t="shared" si="0"/>
        <v>0</v>
      </c>
      <c r="F8" s="318" t="s">
        <v>1</v>
      </c>
      <c r="G8" s="319"/>
      <c r="H8" s="319">
        <f t="shared" si="1"/>
        <v>0</v>
      </c>
      <c r="I8" s="319">
        <f t="shared" si="2"/>
        <v>0</v>
      </c>
    </row>
    <row r="9" spans="1:9" ht="12">
      <c r="A9" s="318" t="s">
        <v>1021</v>
      </c>
      <c r="B9" s="318" t="s">
        <v>276</v>
      </c>
      <c r="C9" s="319">
        <v>20</v>
      </c>
      <c r="D9" s="319"/>
      <c r="E9" s="319">
        <f t="shared" si="0"/>
        <v>0</v>
      </c>
      <c r="F9" s="318" t="s">
        <v>1</v>
      </c>
      <c r="G9" s="319"/>
      <c r="H9" s="319">
        <f t="shared" si="1"/>
        <v>0</v>
      </c>
      <c r="I9" s="319">
        <f t="shared" si="2"/>
        <v>0</v>
      </c>
    </row>
    <row r="10" spans="1:9" ht="12">
      <c r="A10" s="318" t="s">
        <v>1022</v>
      </c>
      <c r="B10" s="318" t="s">
        <v>718</v>
      </c>
      <c r="C10" s="319">
        <v>2</v>
      </c>
      <c r="D10" s="319"/>
      <c r="E10" s="319">
        <f t="shared" si="0"/>
        <v>0</v>
      </c>
      <c r="F10" s="318" t="s">
        <v>1</v>
      </c>
      <c r="G10" s="319"/>
      <c r="H10" s="319">
        <f t="shared" si="1"/>
        <v>0</v>
      </c>
      <c r="I10" s="319">
        <f t="shared" si="2"/>
        <v>0</v>
      </c>
    </row>
    <row r="11" spans="1:9" ht="12">
      <c r="A11" s="318" t="s">
        <v>1023</v>
      </c>
      <c r="B11" s="318" t="s">
        <v>200</v>
      </c>
      <c r="C11" s="319">
        <v>105</v>
      </c>
      <c r="D11" s="319"/>
      <c r="E11" s="319">
        <f t="shared" si="0"/>
        <v>0</v>
      </c>
      <c r="F11" s="318" t="s">
        <v>1</v>
      </c>
      <c r="G11" s="319"/>
      <c r="H11" s="319">
        <f t="shared" si="1"/>
        <v>0</v>
      </c>
      <c r="I11" s="319">
        <f t="shared" si="2"/>
        <v>0</v>
      </c>
    </row>
    <row r="12" spans="1:9" ht="12">
      <c r="A12" s="318" t="s">
        <v>1024</v>
      </c>
      <c r="B12" s="318" t="s">
        <v>718</v>
      </c>
      <c r="C12" s="319">
        <v>1</v>
      </c>
      <c r="D12" s="319"/>
      <c r="E12" s="319">
        <f t="shared" si="0"/>
        <v>0</v>
      </c>
      <c r="F12" s="318" t="s">
        <v>1</v>
      </c>
      <c r="G12" s="319"/>
      <c r="H12" s="319">
        <f t="shared" si="1"/>
        <v>0</v>
      </c>
      <c r="I12" s="319">
        <f t="shared" si="2"/>
        <v>0</v>
      </c>
    </row>
    <row r="13" spans="1:9" ht="14.25">
      <c r="A13" s="315" t="s">
        <v>1025</v>
      </c>
      <c r="B13" s="315" t="s">
        <v>1</v>
      </c>
      <c r="C13" s="316"/>
      <c r="D13" s="316"/>
      <c r="E13" s="316">
        <f>SUM(E4:E12)</f>
        <v>0</v>
      </c>
      <c r="F13" s="315" t="s">
        <v>1</v>
      </c>
      <c r="G13" s="316"/>
      <c r="H13" s="316">
        <f>SUM(H4:H12)</f>
        <v>0</v>
      </c>
      <c r="I13" s="316">
        <f>SUM(I4:I12)</f>
        <v>0</v>
      </c>
    </row>
    <row r="14" spans="1:9" ht="12">
      <c r="A14" s="318" t="s">
        <v>1</v>
      </c>
      <c r="B14" s="318" t="s">
        <v>1</v>
      </c>
      <c r="C14" s="319"/>
      <c r="D14" s="319"/>
      <c r="E14" s="319"/>
      <c r="F14" s="318" t="s">
        <v>1</v>
      </c>
      <c r="G14" s="319"/>
      <c r="H14" s="319"/>
      <c r="I14" s="319"/>
    </row>
    <row r="15" spans="1:9" ht="14.25">
      <c r="A15" s="315" t="s">
        <v>1026</v>
      </c>
      <c r="B15" s="315" t="s">
        <v>1</v>
      </c>
      <c r="C15" s="316"/>
      <c r="D15" s="316"/>
      <c r="E15" s="316"/>
      <c r="F15" s="315" t="s">
        <v>1</v>
      </c>
      <c r="G15" s="316"/>
      <c r="H15" s="316"/>
      <c r="I15" s="316"/>
    </row>
    <row r="16" spans="1:9" ht="12">
      <c r="A16" s="318" t="s">
        <v>1027</v>
      </c>
      <c r="B16" s="318" t="s">
        <v>718</v>
      </c>
      <c r="C16" s="319">
        <v>0</v>
      </c>
      <c r="D16" s="319"/>
      <c r="E16" s="319">
        <f t="shared" ref="E16:E37" si="3">SUM(C16*D16)</f>
        <v>0</v>
      </c>
      <c r="F16" s="318" t="s">
        <v>1</v>
      </c>
      <c r="G16" s="319"/>
      <c r="H16" s="319">
        <f t="shared" ref="H16:H37" si="4">SUM(C16*G16)</f>
        <v>0</v>
      </c>
      <c r="I16" s="319">
        <f t="shared" ref="I16:I37" si="5">SUM(E16+H16)</f>
        <v>0</v>
      </c>
    </row>
    <row r="17" spans="1:9" ht="39" customHeight="1">
      <c r="A17" s="317" t="s">
        <v>1028</v>
      </c>
      <c r="B17" s="318" t="s">
        <v>1016</v>
      </c>
      <c r="C17" s="319">
        <v>1</v>
      </c>
      <c r="D17" s="319"/>
      <c r="E17" s="319">
        <f t="shared" si="3"/>
        <v>0</v>
      </c>
      <c r="F17" s="318" t="s">
        <v>1</v>
      </c>
      <c r="G17" s="319"/>
      <c r="H17" s="319">
        <f t="shared" si="4"/>
        <v>0</v>
      </c>
      <c r="I17" s="319">
        <f t="shared" si="5"/>
        <v>0</v>
      </c>
    </row>
    <row r="18" spans="1:9" ht="12">
      <c r="A18" s="318" t="s">
        <v>1018</v>
      </c>
      <c r="B18" s="318" t="s">
        <v>718</v>
      </c>
      <c r="C18" s="319">
        <v>1</v>
      </c>
      <c r="D18" s="319"/>
      <c r="E18" s="319">
        <f t="shared" si="3"/>
        <v>0</v>
      </c>
      <c r="F18" s="318" t="s">
        <v>1</v>
      </c>
      <c r="G18" s="319"/>
      <c r="H18" s="319">
        <f t="shared" si="4"/>
        <v>0</v>
      </c>
      <c r="I18" s="319">
        <f t="shared" si="5"/>
        <v>0</v>
      </c>
    </row>
    <row r="19" spans="1:9" ht="12">
      <c r="A19" s="318" t="s">
        <v>1019</v>
      </c>
      <c r="B19" s="318" t="s">
        <v>718</v>
      </c>
      <c r="C19" s="319">
        <v>1</v>
      </c>
      <c r="D19" s="319"/>
      <c r="E19" s="319">
        <f t="shared" si="3"/>
        <v>0</v>
      </c>
      <c r="F19" s="318" t="s">
        <v>1</v>
      </c>
      <c r="G19" s="319"/>
      <c r="H19" s="319">
        <f t="shared" si="4"/>
        <v>0</v>
      </c>
      <c r="I19" s="319">
        <f t="shared" si="5"/>
        <v>0</v>
      </c>
    </row>
    <row r="20" spans="1:9" ht="12">
      <c r="A20" s="318" t="s">
        <v>1029</v>
      </c>
      <c r="B20" s="318" t="s">
        <v>718</v>
      </c>
      <c r="C20" s="319">
        <v>2</v>
      </c>
      <c r="D20" s="319"/>
      <c r="E20" s="319">
        <f t="shared" si="3"/>
        <v>0</v>
      </c>
      <c r="F20" s="318" t="s">
        <v>1</v>
      </c>
      <c r="G20" s="319"/>
      <c r="H20" s="319">
        <f t="shared" si="4"/>
        <v>0</v>
      </c>
      <c r="I20" s="319">
        <f t="shared" si="5"/>
        <v>0</v>
      </c>
    </row>
    <row r="21" spans="1:9" ht="12">
      <c r="A21" s="318" t="s">
        <v>1030</v>
      </c>
      <c r="B21" s="318" t="s">
        <v>718</v>
      </c>
      <c r="C21" s="319">
        <v>1</v>
      </c>
      <c r="D21" s="319"/>
      <c r="E21" s="319">
        <f t="shared" si="3"/>
        <v>0</v>
      </c>
      <c r="F21" s="318" t="s">
        <v>1</v>
      </c>
      <c r="G21" s="319"/>
      <c r="H21" s="319">
        <f t="shared" si="4"/>
        <v>0</v>
      </c>
      <c r="I21" s="319">
        <f t="shared" si="5"/>
        <v>0</v>
      </c>
    </row>
    <row r="22" spans="1:9" ht="12">
      <c r="A22" s="318" t="s">
        <v>1031</v>
      </c>
      <c r="B22" s="318" t="s">
        <v>718</v>
      </c>
      <c r="C22" s="319">
        <v>1</v>
      </c>
      <c r="D22" s="319"/>
      <c r="E22" s="319">
        <f t="shared" si="3"/>
        <v>0</v>
      </c>
      <c r="F22" s="318" t="s">
        <v>1</v>
      </c>
      <c r="G22" s="319"/>
      <c r="H22" s="319">
        <f t="shared" si="4"/>
        <v>0</v>
      </c>
      <c r="I22" s="319">
        <f t="shared" si="5"/>
        <v>0</v>
      </c>
    </row>
    <row r="23" spans="1:9" ht="12">
      <c r="A23" s="318" t="s">
        <v>1032</v>
      </c>
      <c r="B23" s="318" t="s">
        <v>1033</v>
      </c>
      <c r="C23" s="319">
        <v>3</v>
      </c>
      <c r="D23" s="319"/>
      <c r="E23" s="319">
        <f t="shared" si="3"/>
        <v>0</v>
      </c>
      <c r="F23" s="318" t="s">
        <v>1</v>
      </c>
      <c r="G23" s="319"/>
      <c r="H23" s="319">
        <f t="shared" si="4"/>
        <v>0</v>
      </c>
      <c r="I23" s="319">
        <f t="shared" si="5"/>
        <v>0</v>
      </c>
    </row>
    <row r="24" spans="1:9" ht="12">
      <c r="A24" s="318" t="s">
        <v>1034</v>
      </c>
      <c r="B24" s="318" t="s">
        <v>1033</v>
      </c>
      <c r="C24" s="319">
        <v>1</v>
      </c>
      <c r="D24" s="319"/>
      <c r="E24" s="319">
        <f t="shared" si="3"/>
        <v>0</v>
      </c>
      <c r="F24" s="318" t="s">
        <v>1</v>
      </c>
      <c r="G24" s="319"/>
      <c r="H24" s="319">
        <f t="shared" si="4"/>
        <v>0</v>
      </c>
      <c r="I24" s="319">
        <f t="shared" si="5"/>
        <v>0</v>
      </c>
    </row>
    <row r="25" spans="1:9" ht="12">
      <c r="A25" s="318" t="s">
        <v>1035</v>
      </c>
      <c r="B25" s="318" t="s">
        <v>1033</v>
      </c>
      <c r="C25" s="319">
        <v>1</v>
      </c>
      <c r="D25" s="319"/>
      <c r="E25" s="319">
        <f t="shared" si="3"/>
        <v>0</v>
      </c>
      <c r="F25" s="318" t="s">
        <v>1</v>
      </c>
      <c r="G25" s="319"/>
      <c r="H25" s="319">
        <f t="shared" si="4"/>
        <v>0</v>
      </c>
      <c r="I25" s="319">
        <f t="shared" si="5"/>
        <v>0</v>
      </c>
    </row>
    <row r="26" spans="1:9" ht="12">
      <c r="A26" s="318" t="s">
        <v>1036</v>
      </c>
      <c r="B26" s="318" t="s">
        <v>1033</v>
      </c>
      <c r="C26" s="319">
        <v>1</v>
      </c>
      <c r="D26" s="319"/>
      <c r="E26" s="319">
        <f t="shared" si="3"/>
        <v>0</v>
      </c>
      <c r="F26" s="318" t="s">
        <v>1</v>
      </c>
      <c r="G26" s="319"/>
      <c r="H26" s="319">
        <f t="shared" si="4"/>
        <v>0</v>
      </c>
      <c r="I26" s="319">
        <f t="shared" si="5"/>
        <v>0</v>
      </c>
    </row>
    <row r="27" spans="1:9" ht="12">
      <c r="A27" s="318" t="s">
        <v>1037</v>
      </c>
      <c r="B27" s="318" t="s">
        <v>718</v>
      </c>
      <c r="C27" s="319">
        <v>1</v>
      </c>
      <c r="D27" s="319"/>
      <c r="E27" s="319">
        <f t="shared" si="3"/>
        <v>0</v>
      </c>
      <c r="F27" s="318" t="s">
        <v>1</v>
      </c>
      <c r="G27" s="319"/>
      <c r="H27" s="319">
        <f t="shared" si="4"/>
        <v>0</v>
      </c>
      <c r="I27" s="319">
        <f t="shared" si="5"/>
        <v>0</v>
      </c>
    </row>
    <row r="28" spans="1:9" ht="12">
      <c r="A28" s="318" t="s">
        <v>1038</v>
      </c>
      <c r="B28" s="318" t="s">
        <v>1033</v>
      </c>
      <c r="C28" s="319">
        <v>1</v>
      </c>
      <c r="D28" s="319"/>
      <c r="E28" s="319">
        <f t="shared" si="3"/>
        <v>0</v>
      </c>
      <c r="F28" s="318" t="s">
        <v>1</v>
      </c>
      <c r="G28" s="319"/>
      <c r="H28" s="319">
        <f t="shared" si="4"/>
        <v>0</v>
      </c>
      <c r="I28" s="319">
        <f t="shared" si="5"/>
        <v>0</v>
      </c>
    </row>
    <row r="29" spans="1:9" ht="12">
      <c r="A29" s="318" t="s">
        <v>1039</v>
      </c>
      <c r="B29" s="318" t="s">
        <v>718</v>
      </c>
      <c r="C29" s="319">
        <v>300</v>
      </c>
      <c r="D29" s="319"/>
      <c r="E29" s="319">
        <f t="shared" si="3"/>
        <v>0</v>
      </c>
      <c r="F29" s="318" t="s">
        <v>1</v>
      </c>
      <c r="G29" s="319"/>
      <c r="H29" s="319">
        <f t="shared" si="4"/>
        <v>0</v>
      </c>
      <c r="I29" s="319">
        <f t="shared" si="5"/>
        <v>0</v>
      </c>
    </row>
    <row r="30" spans="1:9" ht="12">
      <c r="A30" s="318" t="s">
        <v>1040</v>
      </c>
      <c r="B30" s="318" t="s">
        <v>718</v>
      </c>
      <c r="C30" s="319">
        <v>5</v>
      </c>
      <c r="D30" s="319"/>
      <c r="E30" s="319">
        <f t="shared" si="3"/>
        <v>0</v>
      </c>
      <c r="F30" s="318" t="s">
        <v>1</v>
      </c>
      <c r="G30" s="319"/>
      <c r="H30" s="319">
        <f t="shared" si="4"/>
        <v>0</v>
      </c>
      <c r="I30" s="319">
        <f t="shared" si="5"/>
        <v>0</v>
      </c>
    </row>
    <row r="31" spans="1:9" ht="12">
      <c r="A31" s="318" t="s">
        <v>1041</v>
      </c>
      <c r="B31" s="318" t="s">
        <v>718</v>
      </c>
      <c r="C31" s="319">
        <v>35</v>
      </c>
      <c r="D31" s="319"/>
      <c r="E31" s="319">
        <f t="shared" si="3"/>
        <v>0</v>
      </c>
      <c r="F31" s="318" t="s">
        <v>1</v>
      </c>
      <c r="G31" s="319"/>
      <c r="H31" s="319">
        <f t="shared" si="4"/>
        <v>0</v>
      </c>
      <c r="I31" s="319">
        <f t="shared" si="5"/>
        <v>0</v>
      </c>
    </row>
    <row r="32" spans="1:9" ht="12">
      <c r="A32" s="318" t="s">
        <v>1042</v>
      </c>
      <c r="B32" s="318" t="s">
        <v>276</v>
      </c>
      <c r="C32" s="319">
        <v>15</v>
      </c>
      <c r="D32" s="319"/>
      <c r="E32" s="319">
        <f t="shared" si="3"/>
        <v>0</v>
      </c>
      <c r="F32" s="318" t="s">
        <v>1</v>
      </c>
      <c r="G32" s="319"/>
      <c r="H32" s="319">
        <f t="shared" si="4"/>
        <v>0</v>
      </c>
      <c r="I32" s="319">
        <f t="shared" si="5"/>
        <v>0</v>
      </c>
    </row>
    <row r="33" spans="1:9" ht="12">
      <c r="A33" s="318" t="s">
        <v>1043</v>
      </c>
      <c r="B33" s="318" t="s">
        <v>276</v>
      </c>
      <c r="C33" s="319">
        <v>245</v>
      </c>
      <c r="D33" s="319"/>
      <c r="E33" s="319">
        <f t="shared" si="3"/>
        <v>0</v>
      </c>
      <c r="F33" s="318" t="s">
        <v>1</v>
      </c>
      <c r="G33" s="319"/>
      <c r="H33" s="319">
        <f t="shared" si="4"/>
        <v>0</v>
      </c>
      <c r="I33" s="319">
        <f t="shared" si="5"/>
        <v>0</v>
      </c>
    </row>
    <row r="34" spans="1:9" ht="12">
      <c r="A34" s="318" t="s">
        <v>1044</v>
      </c>
      <c r="B34" s="318" t="s">
        <v>1033</v>
      </c>
      <c r="C34" s="319">
        <v>190</v>
      </c>
      <c r="D34" s="319"/>
      <c r="E34" s="319">
        <f t="shared" si="3"/>
        <v>0</v>
      </c>
      <c r="F34" s="318" t="s">
        <v>1</v>
      </c>
      <c r="G34" s="319"/>
      <c r="H34" s="319">
        <f t="shared" si="4"/>
        <v>0</v>
      </c>
      <c r="I34" s="319">
        <f t="shared" si="5"/>
        <v>0</v>
      </c>
    </row>
    <row r="35" spans="1:9" ht="12">
      <c r="A35" s="318" t="s">
        <v>1045</v>
      </c>
      <c r="B35" s="318" t="s">
        <v>1033</v>
      </c>
      <c r="C35" s="319">
        <v>200</v>
      </c>
      <c r="D35" s="319"/>
      <c r="E35" s="319">
        <f t="shared" si="3"/>
        <v>0</v>
      </c>
      <c r="F35" s="318" t="s">
        <v>1</v>
      </c>
      <c r="G35" s="319"/>
      <c r="H35" s="319">
        <f t="shared" si="4"/>
        <v>0</v>
      </c>
      <c r="I35" s="319">
        <f t="shared" si="5"/>
        <v>0</v>
      </c>
    </row>
    <row r="36" spans="1:9" ht="12">
      <c r="A36" s="318" t="s">
        <v>1046</v>
      </c>
      <c r="B36" s="318" t="s">
        <v>718</v>
      </c>
      <c r="C36" s="319">
        <v>785</v>
      </c>
      <c r="D36" s="319"/>
      <c r="E36" s="319">
        <f t="shared" si="3"/>
        <v>0</v>
      </c>
      <c r="F36" s="318" t="s">
        <v>1</v>
      </c>
      <c r="G36" s="319"/>
      <c r="H36" s="319">
        <f t="shared" si="4"/>
        <v>0</v>
      </c>
      <c r="I36" s="319">
        <f t="shared" si="5"/>
        <v>0</v>
      </c>
    </row>
    <row r="37" spans="1:9" ht="12">
      <c r="A37" s="318" t="s">
        <v>1024</v>
      </c>
      <c r="B37" s="318" t="s">
        <v>718</v>
      </c>
      <c r="C37" s="319">
        <v>1</v>
      </c>
      <c r="D37" s="319"/>
      <c r="E37" s="319">
        <f t="shared" si="3"/>
        <v>0</v>
      </c>
      <c r="F37" s="318" t="s">
        <v>1</v>
      </c>
      <c r="G37" s="319"/>
      <c r="H37" s="319">
        <f t="shared" si="4"/>
        <v>0</v>
      </c>
      <c r="I37" s="319">
        <f t="shared" si="5"/>
        <v>0</v>
      </c>
    </row>
    <row r="38" spans="1:9" ht="14.25">
      <c r="A38" s="315" t="s">
        <v>1047</v>
      </c>
      <c r="B38" s="315" t="s">
        <v>1</v>
      </c>
      <c r="C38" s="316"/>
      <c r="D38" s="316"/>
      <c r="E38" s="316">
        <f>SUM(E16:E37)</f>
        <v>0</v>
      </c>
      <c r="F38" s="315" t="s">
        <v>1</v>
      </c>
      <c r="G38" s="316"/>
      <c r="H38" s="316">
        <f>SUM(H16:H37)</f>
        <v>0</v>
      </c>
      <c r="I38" s="316">
        <f>SUM(I16:I37)</f>
        <v>0</v>
      </c>
    </row>
    <row r="39" spans="1:9" ht="12">
      <c r="A39" s="318" t="s">
        <v>1</v>
      </c>
      <c r="B39" s="318" t="s">
        <v>1</v>
      </c>
      <c r="C39" s="319"/>
      <c r="D39" s="319"/>
      <c r="E39" s="319"/>
      <c r="F39" s="318" t="s">
        <v>1</v>
      </c>
      <c r="G39" s="319"/>
      <c r="H39" s="319"/>
      <c r="I39" s="319"/>
    </row>
    <row r="40" spans="1:9" ht="16.5">
      <c r="A40" s="313" t="s">
        <v>1048</v>
      </c>
      <c r="B40" s="313" t="s">
        <v>1</v>
      </c>
      <c r="C40" s="314"/>
      <c r="D40" s="314"/>
      <c r="E40" s="314">
        <f>SUM(E13+E38)</f>
        <v>0</v>
      </c>
      <c r="F40" s="313" t="s">
        <v>1</v>
      </c>
      <c r="G40" s="314"/>
      <c r="H40" s="314">
        <f>SUM(H13+H38)</f>
        <v>0</v>
      </c>
      <c r="I40" s="314">
        <f>SUM(I13+I38)</f>
        <v>0</v>
      </c>
    </row>
    <row r="41" spans="1:9" ht="12">
      <c r="A41" s="318" t="s">
        <v>1</v>
      </c>
      <c r="B41" s="318" t="s">
        <v>1</v>
      </c>
      <c r="C41" s="319"/>
      <c r="D41" s="319"/>
      <c r="E41" s="319"/>
      <c r="F41" s="318" t="s">
        <v>1</v>
      </c>
      <c r="G41" s="319"/>
      <c r="H41" s="319"/>
      <c r="I41" s="319"/>
    </row>
    <row r="42" spans="1:9" ht="16.5">
      <c r="A42" s="313" t="s">
        <v>877</v>
      </c>
      <c r="B42" s="313" t="s">
        <v>1</v>
      </c>
      <c r="C42" s="314"/>
      <c r="D42" s="314"/>
      <c r="E42" s="314"/>
      <c r="F42" s="313" t="s">
        <v>1</v>
      </c>
      <c r="G42" s="314"/>
      <c r="H42" s="314"/>
      <c r="I42" s="314"/>
    </row>
    <row r="43" spans="1:9" ht="12">
      <c r="A43" s="318" t="s">
        <v>1014</v>
      </c>
      <c r="B43" s="318" t="s">
        <v>718</v>
      </c>
      <c r="C43" s="319">
        <v>1</v>
      </c>
      <c r="D43" s="319"/>
      <c r="E43" s="319">
        <f>SUM(C43*D43)</f>
        <v>0</v>
      </c>
      <c r="F43" s="318" t="s">
        <v>1</v>
      </c>
      <c r="G43" s="319"/>
      <c r="H43" s="319">
        <v>0</v>
      </c>
      <c r="I43" s="319">
        <f>SUM(E43+H43)</f>
        <v>0</v>
      </c>
    </row>
    <row r="44" spans="1:9" ht="12">
      <c r="A44" s="318" t="s">
        <v>1026</v>
      </c>
      <c r="B44" s="318" t="s">
        <v>718</v>
      </c>
      <c r="C44" s="319">
        <v>1</v>
      </c>
      <c r="D44" s="319"/>
      <c r="E44" s="319">
        <f>SUM(C44*D44)</f>
        <v>0</v>
      </c>
      <c r="F44" s="318" t="s">
        <v>1</v>
      </c>
      <c r="G44" s="319"/>
      <c r="H44" s="319">
        <v>0</v>
      </c>
      <c r="I44" s="319">
        <f>SUM(E44+H44)</f>
        <v>0</v>
      </c>
    </row>
    <row r="45" spans="1:9" ht="16.5">
      <c r="A45" s="313" t="s">
        <v>1049</v>
      </c>
      <c r="B45" s="313" t="s">
        <v>1</v>
      </c>
      <c r="C45" s="314"/>
      <c r="D45" s="314"/>
      <c r="E45" s="314">
        <f>SUM(E43:E44)</f>
        <v>0</v>
      </c>
      <c r="F45" s="313" t="s">
        <v>1</v>
      </c>
      <c r="G45" s="314"/>
      <c r="H45" s="314"/>
      <c r="I45" s="314">
        <f>SUM(I43:I44)</f>
        <v>0</v>
      </c>
    </row>
    <row r="46" spans="1:9" ht="12">
      <c r="A46" s="318" t="s">
        <v>1</v>
      </c>
      <c r="B46" s="318" t="s">
        <v>1</v>
      </c>
      <c r="C46" s="319"/>
      <c r="D46" s="319"/>
      <c r="E46" s="319"/>
      <c r="F46" s="318" t="s">
        <v>1</v>
      </c>
      <c r="G46" s="319"/>
      <c r="H46" s="319"/>
      <c r="I46" s="319"/>
    </row>
    <row r="47" spans="1:9" ht="16.5">
      <c r="A47" s="313" t="s">
        <v>401</v>
      </c>
      <c r="B47" s="313" t="s">
        <v>1</v>
      </c>
      <c r="C47" s="314"/>
      <c r="D47" s="314"/>
      <c r="E47" s="314"/>
      <c r="F47" s="313" t="s">
        <v>1</v>
      </c>
      <c r="G47" s="314"/>
      <c r="H47" s="314"/>
      <c r="I47" s="314"/>
    </row>
    <row r="48" spans="1:9" ht="12">
      <c r="A48" s="318" t="s">
        <v>1</v>
      </c>
      <c r="B48" s="318" t="s">
        <v>1</v>
      </c>
      <c r="C48" s="319"/>
      <c r="D48" s="319"/>
      <c r="E48" s="319"/>
      <c r="F48" s="318" t="s">
        <v>1</v>
      </c>
      <c r="G48" s="319"/>
      <c r="H48" s="319"/>
      <c r="I48" s="319"/>
    </row>
    <row r="49" spans="1:9" ht="14.25">
      <c r="A49" s="315" t="s">
        <v>1050</v>
      </c>
      <c r="B49" s="315" t="s">
        <v>1</v>
      </c>
      <c r="C49" s="316"/>
      <c r="D49" s="316"/>
      <c r="E49" s="316"/>
      <c r="F49" s="315" t="s">
        <v>1</v>
      </c>
      <c r="G49" s="316"/>
      <c r="H49" s="316"/>
      <c r="I49" s="316"/>
    </row>
    <row r="50" spans="1:9" ht="12">
      <c r="A50" s="318" t="s">
        <v>1051</v>
      </c>
      <c r="B50" s="318" t="s">
        <v>718</v>
      </c>
      <c r="C50" s="319">
        <v>3</v>
      </c>
      <c r="D50" s="319"/>
      <c r="E50" s="319">
        <f t="shared" ref="E50:E61" si="6">SUM(C50*D50)</f>
        <v>0</v>
      </c>
      <c r="F50" s="318" t="s">
        <v>1</v>
      </c>
      <c r="G50" s="319"/>
      <c r="H50" s="319">
        <f t="shared" ref="H50:H61" si="7">SUM(C50*G50)</f>
        <v>0</v>
      </c>
      <c r="I50" s="319">
        <f t="shared" ref="I50:I61" si="8">SUM(E50+H50)</f>
        <v>0</v>
      </c>
    </row>
    <row r="51" spans="1:9" ht="12">
      <c r="A51" s="318" t="s">
        <v>1044</v>
      </c>
      <c r="B51" s="318" t="s">
        <v>718</v>
      </c>
      <c r="C51" s="319">
        <v>80</v>
      </c>
      <c r="D51" s="319"/>
      <c r="E51" s="319">
        <f t="shared" si="6"/>
        <v>0</v>
      </c>
      <c r="F51" s="318" t="s">
        <v>1</v>
      </c>
      <c r="G51" s="319"/>
      <c r="H51" s="319">
        <f t="shared" si="7"/>
        <v>0</v>
      </c>
      <c r="I51" s="319">
        <f t="shared" si="8"/>
        <v>0</v>
      </c>
    </row>
    <row r="52" spans="1:9" ht="12">
      <c r="A52" s="318" t="s">
        <v>1052</v>
      </c>
      <c r="B52" s="318" t="s">
        <v>276</v>
      </c>
      <c r="C52" s="319">
        <v>10</v>
      </c>
      <c r="D52" s="319"/>
      <c r="E52" s="319">
        <f t="shared" si="6"/>
        <v>0</v>
      </c>
      <c r="F52" s="318" t="s">
        <v>1</v>
      </c>
      <c r="G52" s="319"/>
      <c r="H52" s="319">
        <f t="shared" si="7"/>
        <v>0</v>
      </c>
      <c r="I52" s="319">
        <f t="shared" si="8"/>
        <v>0</v>
      </c>
    </row>
    <row r="53" spans="1:9" ht="12">
      <c r="A53" s="318" t="s">
        <v>1053</v>
      </c>
      <c r="B53" s="318" t="s">
        <v>276</v>
      </c>
      <c r="C53" s="319">
        <v>100</v>
      </c>
      <c r="D53" s="319"/>
      <c r="E53" s="319">
        <f t="shared" si="6"/>
        <v>0</v>
      </c>
      <c r="F53" s="318" t="s">
        <v>1</v>
      </c>
      <c r="G53" s="319"/>
      <c r="H53" s="319">
        <f t="shared" si="7"/>
        <v>0</v>
      </c>
      <c r="I53" s="319">
        <f t="shared" si="8"/>
        <v>0</v>
      </c>
    </row>
    <row r="54" spans="1:9" ht="12">
      <c r="A54" s="318" t="s">
        <v>1054</v>
      </c>
      <c r="B54" s="318" t="s">
        <v>276</v>
      </c>
      <c r="C54" s="319">
        <v>110</v>
      </c>
      <c r="D54" s="319"/>
      <c r="E54" s="319">
        <f t="shared" si="6"/>
        <v>0</v>
      </c>
      <c r="F54" s="318" t="s">
        <v>1</v>
      </c>
      <c r="G54" s="319"/>
      <c r="H54" s="319">
        <f t="shared" si="7"/>
        <v>0</v>
      </c>
      <c r="I54" s="319">
        <f t="shared" si="8"/>
        <v>0</v>
      </c>
    </row>
    <row r="55" spans="1:9" ht="12">
      <c r="A55" s="318" t="s">
        <v>1055</v>
      </c>
      <c r="B55" s="318" t="s">
        <v>276</v>
      </c>
      <c r="C55" s="319">
        <v>220</v>
      </c>
      <c r="D55" s="319"/>
      <c r="E55" s="319">
        <f t="shared" si="6"/>
        <v>0</v>
      </c>
      <c r="F55" s="318" t="s">
        <v>1</v>
      </c>
      <c r="G55" s="319"/>
      <c r="H55" s="319">
        <f t="shared" si="7"/>
        <v>0</v>
      </c>
      <c r="I55" s="319">
        <f t="shared" si="8"/>
        <v>0</v>
      </c>
    </row>
    <row r="56" spans="1:9" ht="12">
      <c r="A56" s="318" t="s">
        <v>1056</v>
      </c>
      <c r="B56" s="318" t="s">
        <v>718</v>
      </c>
      <c r="C56" s="319">
        <v>10</v>
      </c>
      <c r="D56" s="319"/>
      <c r="E56" s="319">
        <f t="shared" si="6"/>
        <v>0</v>
      </c>
      <c r="F56" s="318" t="s">
        <v>1</v>
      </c>
      <c r="G56" s="319"/>
      <c r="H56" s="319">
        <f t="shared" si="7"/>
        <v>0</v>
      </c>
      <c r="I56" s="319">
        <f t="shared" si="8"/>
        <v>0</v>
      </c>
    </row>
    <row r="57" spans="1:9" ht="12">
      <c r="A57" s="318" t="s">
        <v>1057</v>
      </c>
      <c r="B57" s="318" t="s">
        <v>276</v>
      </c>
      <c r="C57" s="319">
        <v>40</v>
      </c>
      <c r="D57" s="319"/>
      <c r="E57" s="319">
        <f t="shared" si="6"/>
        <v>0</v>
      </c>
      <c r="F57" s="318" t="s">
        <v>1</v>
      </c>
      <c r="G57" s="319"/>
      <c r="H57" s="319">
        <f t="shared" si="7"/>
        <v>0</v>
      </c>
      <c r="I57" s="319">
        <f t="shared" si="8"/>
        <v>0</v>
      </c>
    </row>
    <row r="58" spans="1:9" ht="12">
      <c r="A58" s="318" t="s">
        <v>1058</v>
      </c>
      <c r="B58" s="318" t="s">
        <v>276</v>
      </c>
      <c r="C58" s="319">
        <v>55</v>
      </c>
      <c r="D58" s="319"/>
      <c r="E58" s="319">
        <f t="shared" si="6"/>
        <v>0</v>
      </c>
      <c r="F58" s="318" t="s">
        <v>1</v>
      </c>
      <c r="G58" s="319"/>
      <c r="H58" s="319">
        <f t="shared" si="7"/>
        <v>0</v>
      </c>
      <c r="I58" s="319">
        <f t="shared" si="8"/>
        <v>0</v>
      </c>
    </row>
    <row r="59" spans="1:9" ht="12">
      <c r="A59" s="318" t="s">
        <v>1059</v>
      </c>
      <c r="B59" s="318" t="s">
        <v>718</v>
      </c>
      <c r="C59" s="319">
        <v>40</v>
      </c>
      <c r="D59" s="319"/>
      <c r="E59" s="319">
        <f t="shared" si="6"/>
        <v>0</v>
      </c>
      <c r="F59" s="318" t="s">
        <v>1</v>
      </c>
      <c r="G59" s="319"/>
      <c r="H59" s="319">
        <f t="shared" si="7"/>
        <v>0</v>
      </c>
      <c r="I59" s="319">
        <f t="shared" si="8"/>
        <v>0</v>
      </c>
    </row>
    <row r="60" spans="1:9" ht="12">
      <c r="A60" s="318" t="s">
        <v>1060</v>
      </c>
      <c r="B60" s="318" t="s">
        <v>718</v>
      </c>
      <c r="C60" s="319">
        <v>150</v>
      </c>
      <c r="D60" s="319"/>
      <c r="E60" s="319">
        <f t="shared" si="6"/>
        <v>0</v>
      </c>
      <c r="F60" s="318" t="s">
        <v>1</v>
      </c>
      <c r="G60" s="319"/>
      <c r="H60" s="319">
        <f t="shared" si="7"/>
        <v>0</v>
      </c>
      <c r="I60" s="319">
        <f t="shared" si="8"/>
        <v>0</v>
      </c>
    </row>
    <row r="61" spans="1:9" ht="12">
      <c r="A61" s="318" t="s">
        <v>1061</v>
      </c>
      <c r="B61" s="318" t="s">
        <v>276</v>
      </c>
      <c r="C61" s="319">
        <v>200</v>
      </c>
      <c r="D61" s="319"/>
      <c r="E61" s="319">
        <f t="shared" si="6"/>
        <v>0</v>
      </c>
      <c r="F61" s="318" t="s">
        <v>1</v>
      </c>
      <c r="G61" s="319"/>
      <c r="H61" s="319">
        <f t="shared" si="7"/>
        <v>0</v>
      </c>
      <c r="I61" s="319">
        <f t="shared" si="8"/>
        <v>0</v>
      </c>
    </row>
    <row r="62" spans="1:9" ht="14.25">
      <c r="A62" s="315" t="s">
        <v>1062</v>
      </c>
      <c r="B62" s="315" t="s">
        <v>1</v>
      </c>
      <c r="C62" s="316"/>
      <c r="D62" s="316"/>
      <c r="E62" s="316">
        <f>SUM(E50:E61)</f>
        <v>0</v>
      </c>
      <c r="F62" s="315" t="s">
        <v>1</v>
      </c>
      <c r="G62" s="316"/>
      <c r="H62" s="316">
        <f>SUM(H50:H61)</f>
        <v>0</v>
      </c>
      <c r="I62" s="316">
        <f>SUM(I50:I61)</f>
        <v>0</v>
      </c>
    </row>
    <row r="63" spans="1:9" ht="12">
      <c r="A63" s="318" t="s">
        <v>1</v>
      </c>
      <c r="B63" s="318" t="s">
        <v>1</v>
      </c>
      <c r="C63" s="319"/>
      <c r="D63" s="319"/>
      <c r="E63" s="319"/>
      <c r="F63" s="318" t="s">
        <v>1</v>
      </c>
      <c r="G63" s="319"/>
      <c r="H63" s="319"/>
      <c r="I63" s="319"/>
    </row>
    <row r="64" spans="1:9" ht="14.25">
      <c r="A64" s="315" t="s">
        <v>1063</v>
      </c>
      <c r="B64" s="315" t="s">
        <v>1</v>
      </c>
      <c r="C64" s="316"/>
      <c r="D64" s="316"/>
      <c r="E64" s="316"/>
      <c r="F64" s="315" t="s">
        <v>1</v>
      </c>
      <c r="G64" s="316"/>
      <c r="H64" s="316"/>
      <c r="I64" s="316"/>
    </row>
    <row r="65" spans="1:9" ht="12">
      <c r="A65" s="318" t="s">
        <v>1064</v>
      </c>
      <c r="B65" s="318" t="s">
        <v>244</v>
      </c>
      <c r="C65" s="319">
        <v>32</v>
      </c>
      <c r="D65" s="319"/>
      <c r="E65" s="319">
        <v>0</v>
      </c>
      <c r="F65" s="318" t="s">
        <v>1</v>
      </c>
      <c r="G65" s="319"/>
      <c r="H65" s="319">
        <f>SUM(C65*G65)</f>
        <v>0</v>
      </c>
      <c r="I65" s="319">
        <f>SUM(E65+H65)</f>
        <v>0</v>
      </c>
    </row>
    <row r="66" spans="1:9" ht="14.25">
      <c r="A66" s="315" t="s">
        <v>1065</v>
      </c>
      <c r="B66" s="315" t="s">
        <v>1</v>
      </c>
      <c r="C66" s="316"/>
      <c r="D66" s="316"/>
      <c r="E66" s="316"/>
      <c r="F66" s="315" t="s">
        <v>1</v>
      </c>
      <c r="G66" s="316"/>
      <c r="H66" s="316">
        <f>SUM(H65)</f>
        <v>0</v>
      </c>
      <c r="I66" s="316">
        <f>SUM(I65)</f>
        <v>0</v>
      </c>
    </row>
    <row r="67" spans="1:9" ht="12">
      <c r="A67" s="318" t="s">
        <v>1</v>
      </c>
      <c r="B67" s="318" t="s">
        <v>1</v>
      </c>
      <c r="C67" s="319"/>
      <c r="D67" s="319"/>
      <c r="E67" s="319"/>
      <c r="F67" s="318" t="s">
        <v>1</v>
      </c>
      <c r="G67" s="319"/>
      <c r="H67" s="319"/>
      <c r="I67" s="319"/>
    </row>
    <row r="68" spans="1:9" ht="14.25">
      <c r="A68" s="315" t="s">
        <v>1066</v>
      </c>
      <c r="B68" s="315" t="s">
        <v>1</v>
      </c>
      <c r="C68" s="316"/>
      <c r="D68" s="316"/>
      <c r="E68" s="316"/>
      <c r="F68" s="315" t="s">
        <v>1</v>
      </c>
      <c r="G68" s="316"/>
      <c r="H68" s="316"/>
      <c r="I68" s="316"/>
    </row>
    <row r="69" spans="1:9" ht="12">
      <c r="A69" s="318" t="s">
        <v>1067</v>
      </c>
      <c r="B69" s="318" t="s">
        <v>255</v>
      </c>
      <c r="C69" s="319">
        <v>25</v>
      </c>
      <c r="D69" s="319"/>
      <c r="E69" s="319">
        <v>0</v>
      </c>
      <c r="F69" s="318" t="s">
        <v>1</v>
      </c>
      <c r="G69" s="319"/>
      <c r="H69" s="319">
        <f>SUM(C69*G69)</f>
        <v>0</v>
      </c>
      <c r="I69" s="319">
        <f>SUM(E69+H69)</f>
        <v>0</v>
      </c>
    </row>
    <row r="70" spans="1:9" ht="14.25">
      <c r="A70" s="315" t="s">
        <v>1068</v>
      </c>
      <c r="B70" s="315" t="s">
        <v>1</v>
      </c>
      <c r="C70" s="316"/>
      <c r="D70" s="316"/>
      <c r="E70" s="316"/>
      <c r="F70" s="315" t="s">
        <v>1</v>
      </c>
      <c r="G70" s="316"/>
      <c r="H70" s="316">
        <f>SUM(H69)</f>
        <v>0</v>
      </c>
      <c r="I70" s="316">
        <f>SUM(I69)</f>
        <v>0</v>
      </c>
    </row>
    <row r="71" spans="1:9" ht="12">
      <c r="A71" s="318" t="s">
        <v>1</v>
      </c>
      <c r="B71" s="318" t="s">
        <v>1</v>
      </c>
      <c r="C71" s="319"/>
      <c r="D71" s="319"/>
      <c r="E71" s="319"/>
      <c r="F71" s="318" t="s">
        <v>1</v>
      </c>
      <c r="G71" s="319"/>
      <c r="H71" s="319"/>
      <c r="I71" s="319"/>
    </row>
    <row r="72" spans="1:9" ht="14.25">
      <c r="A72" s="315" t="s">
        <v>1069</v>
      </c>
      <c r="B72" s="315" t="s">
        <v>1</v>
      </c>
      <c r="C72" s="316"/>
      <c r="D72" s="316"/>
      <c r="E72" s="316"/>
      <c r="F72" s="315" t="s">
        <v>1</v>
      </c>
      <c r="G72" s="316"/>
      <c r="H72" s="316"/>
      <c r="I72" s="316"/>
    </row>
    <row r="73" spans="1:9" ht="12">
      <c r="A73" s="318" t="s">
        <v>1070</v>
      </c>
      <c r="B73" s="318" t="s">
        <v>244</v>
      </c>
      <c r="C73" s="319">
        <v>48</v>
      </c>
      <c r="D73" s="319"/>
      <c r="E73" s="319">
        <v>0</v>
      </c>
      <c r="F73" s="318" t="s">
        <v>1</v>
      </c>
      <c r="G73" s="319"/>
      <c r="H73" s="319">
        <f>SUM(C73*G73)</f>
        <v>0</v>
      </c>
      <c r="I73" s="319">
        <f>SUM(E73+H73)</f>
        <v>0</v>
      </c>
    </row>
    <row r="74" spans="1:9" ht="12">
      <c r="A74" s="318" t="s">
        <v>1071</v>
      </c>
      <c r="B74" s="318" t="s">
        <v>244</v>
      </c>
      <c r="C74" s="319">
        <v>62</v>
      </c>
      <c r="D74" s="319"/>
      <c r="E74" s="319">
        <v>0</v>
      </c>
      <c r="F74" s="318" t="s">
        <v>1</v>
      </c>
      <c r="G74" s="319"/>
      <c r="H74" s="319">
        <f>SUM(C74*G74)</f>
        <v>0</v>
      </c>
      <c r="I74" s="319">
        <f>SUM(E74+H74)</f>
        <v>0</v>
      </c>
    </row>
    <row r="75" spans="1:9" ht="14.25">
      <c r="A75" s="315" t="s">
        <v>1072</v>
      </c>
      <c r="B75" s="315" t="s">
        <v>1</v>
      </c>
      <c r="C75" s="316"/>
      <c r="D75" s="316"/>
      <c r="E75" s="316"/>
      <c r="F75" s="315" t="s">
        <v>1</v>
      </c>
      <c r="G75" s="316"/>
      <c r="H75" s="316">
        <f>SUM(H73:H74)</f>
        <v>0</v>
      </c>
      <c r="I75" s="316">
        <f>SUM(I73:I74)</f>
        <v>0</v>
      </c>
    </row>
    <row r="76" spans="1:9" ht="12">
      <c r="A76" s="318" t="s">
        <v>1</v>
      </c>
      <c r="B76" s="318" t="s">
        <v>1</v>
      </c>
      <c r="C76" s="319"/>
      <c r="D76" s="319"/>
      <c r="E76" s="319"/>
      <c r="F76" s="318" t="s">
        <v>1</v>
      </c>
      <c r="G76" s="319"/>
      <c r="H76" s="319"/>
      <c r="I76" s="319"/>
    </row>
    <row r="77" spans="1:9" ht="14.25">
      <c r="A77" s="315" t="s">
        <v>1073</v>
      </c>
      <c r="B77" s="315" t="s">
        <v>1</v>
      </c>
      <c r="C77" s="316"/>
      <c r="D77" s="316"/>
      <c r="E77" s="316"/>
      <c r="F77" s="315" t="s">
        <v>1</v>
      </c>
      <c r="G77" s="316"/>
      <c r="H77" s="316"/>
      <c r="I77" s="316"/>
    </row>
    <row r="78" spans="1:9" ht="12">
      <c r="A78" s="318" t="s">
        <v>1074</v>
      </c>
      <c r="B78" s="318" t="s">
        <v>1016</v>
      </c>
      <c r="C78" s="319">
        <v>2</v>
      </c>
      <c r="D78" s="319"/>
      <c r="E78" s="319">
        <v>0</v>
      </c>
      <c r="F78" s="318" t="s">
        <v>1</v>
      </c>
      <c r="G78" s="319"/>
      <c r="H78" s="319">
        <f t="shared" ref="H78:H83" si="9">SUM(C78*G78)</f>
        <v>0</v>
      </c>
      <c r="I78" s="319">
        <f t="shared" ref="I78:I83" si="10">SUM(E78+H78)</f>
        <v>0</v>
      </c>
    </row>
    <row r="79" spans="1:9" ht="12">
      <c r="A79" s="318" t="s">
        <v>1075</v>
      </c>
      <c r="B79" s="318" t="s">
        <v>1016</v>
      </c>
      <c r="C79" s="319">
        <v>1</v>
      </c>
      <c r="D79" s="319"/>
      <c r="E79" s="319">
        <v>0</v>
      </c>
      <c r="F79" s="318" t="s">
        <v>1</v>
      </c>
      <c r="G79" s="319"/>
      <c r="H79" s="319">
        <f t="shared" si="9"/>
        <v>0</v>
      </c>
      <c r="I79" s="319">
        <f t="shared" si="10"/>
        <v>0</v>
      </c>
    </row>
    <row r="80" spans="1:9" ht="12">
      <c r="A80" s="318" t="s">
        <v>1076</v>
      </c>
      <c r="B80" s="318" t="s">
        <v>1016</v>
      </c>
      <c r="C80" s="319">
        <v>1</v>
      </c>
      <c r="D80" s="319"/>
      <c r="E80" s="319">
        <v>0</v>
      </c>
      <c r="F80" s="318" t="s">
        <v>1</v>
      </c>
      <c r="G80" s="319"/>
      <c r="H80" s="319">
        <f t="shared" si="9"/>
        <v>0</v>
      </c>
      <c r="I80" s="319">
        <f t="shared" si="10"/>
        <v>0</v>
      </c>
    </row>
    <row r="81" spans="1:9" ht="12">
      <c r="A81" s="318" t="s">
        <v>1077</v>
      </c>
      <c r="B81" s="318" t="s">
        <v>1016</v>
      </c>
      <c r="C81" s="319">
        <v>1</v>
      </c>
      <c r="D81" s="319"/>
      <c r="E81" s="319">
        <v>0</v>
      </c>
      <c r="F81" s="318" t="s">
        <v>1</v>
      </c>
      <c r="G81" s="319"/>
      <c r="H81" s="319">
        <f t="shared" si="9"/>
        <v>0</v>
      </c>
      <c r="I81" s="319">
        <f t="shared" si="10"/>
        <v>0</v>
      </c>
    </row>
    <row r="82" spans="1:9" ht="12">
      <c r="A82" s="318" t="s">
        <v>1078</v>
      </c>
      <c r="B82" s="318" t="s">
        <v>244</v>
      </c>
      <c r="C82" s="319">
        <v>16</v>
      </c>
      <c r="D82" s="319"/>
      <c r="E82" s="319">
        <v>0</v>
      </c>
      <c r="F82" s="318" t="s">
        <v>1</v>
      </c>
      <c r="G82" s="319"/>
      <c r="H82" s="319">
        <f t="shared" si="9"/>
        <v>0</v>
      </c>
      <c r="I82" s="319">
        <f t="shared" si="10"/>
        <v>0</v>
      </c>
    </row>
    <row r="83" spans="1:9" ht="12">
      <c r="A83" s="318" t="s">
        <v>1079</v>
      </c>
      <c r="B83" s="318" t="s">
        <v>244</v>
      </c>
      <c r="C83" s="319">
        <v>40</v>
      </c>
      <c r="D83" s="319"/>
      <c r="E83" s="319">
        <v>0</v>
      </c>
      <c r="F83" s="318" t="s">
        <v>1</v>
      </c>
      <c r="G83" s="319"/>
      <c r="H83" s="319">
        <f t="shared" si="9"/>
        <v>0</v>
      </c>
      <c r="I83" s="319">
        <f t="shared" si="10"/>
        <v>0</v>
      </c>
    </row>
    <row r="84" spans="1:9" ht="14.25">
      <c r="A84" s="315" t="s">
        <v>1080</v>
      </c>
      <c r="B84" s="315" t="s">
        <v>1</v>
      </c>
      <c r="C84" s="316"/>
      <c r="D84" s="316"/>
      <c r="E84" s="316"/>
      <c r="F84" s="315" t="s">
        <v>1</v>
      </c>
      <c r="G84" s="316"/>
      <c r="H84" s="316">
        <f>SUM(H78:H83)</f>
        <v>0</v>
      </c>
      <c r="I84" s="316">
        <f>SUM(I78:I83)</f>
        <v>0</v>
      </c>
    </row>
    <row r="85" spans="1:9" ht="12">
      <c r="A85" s="318" t="s">
        <v>1</v>
      </c>
      <c r="B85" s="318" t="s">
        <v>1</v>
      </c>
      <c r="C85" s="319"/>
      <c r="D85" s="319"/>
      <c r="E85" s="319"/>
      <c r="F85" s="318" t="s">
        <v>1</v>
      </c>
      <c r="G85" s="319"/>
      <c r="H85" s="319"/>
      <c r="I85" s="319"/>
    </row>
    <row r="86" spans="1:9" ht="14.25">
      <c r="A86" s="315" t="s">
        <v>1081</v>
      </c>
      <c r="B86" s="315" t="s">
        <v>1</v>
      </c>
      <c r="C86" s="316"/>
      <c r="D86" s="316"/>
      <c r="E86" s="316"/>
      <c r="F86" s="315" t="s">
        <v>1</v>
      </c>
      <c r="G86" s="316"/>
      <c r="H86" s="316"/>
      <c r="I86" s="316"/>
    </row>
    <row r="87" spans="1:9" ht="12">
      <c r="A87" s="318" t="s">
        <v>1082</v>
      </c>
      <c r="B87" s="318" t="s">
        <v>244</v>
      </c>
      <c r="C87" s="319">
        <v>24</v>
      </c>
      <c r="D87" s="319"/>
      <c r="E87" s="319">
        <v>0</v>
      </c>
      <c r="F87" s="318" t="s">
        <v>1</v>
      </c>
      <c r="G87" s="319"/>
      <c r="H87" s="319">
        <f>SUM(C87*G87)</f>
        <v>0</v>
      </c>
      <c r="I87" s="319">
        <f>SUM(E87+H87)</f>
        <v>0</v>
      </c>
    </row>
    <row r="88" spans="1:9" ht="14.25">
      <c r="A88" s="315" t="s">
        <v>1083</v>
      </c>
      <c r="B88" s="315" t="s">
        <v>1</v>
      </c>
      <c r="C88" s="316"/>
      <c r="D88" s="316"/>
      <c r="E88" s="316"/>
      <c r="F88" s="315" t="s">
        <v>1</v>
      </c>
      <c r="G88" s="316"/>
      <c r="H88" s="316">
        <f>SUM(H87)</f>
        <v>0</v>
      </c>
      <c r="I88" s="316">
        <f>SUM(I87)</f>
        <v>0</v>
      </c>
    </row>
    <row r="89" spans="1:9" ht="12">
      <c r="A89" s="318" t="s">
        <v>1084</v>
      </c>
      <c r="B89" s="318" t="s">
        <v>1</v>
      </c>
      <c r="C89" s="319"/>
      <c r="D89" s="319"/>
      <c r="E89" s="319">
        <v>0</v>
      </c>
      <c r="F89" s="318" t="s">
        <v>1</v>
      </c>
      <c r="G89" s="319"/>
      <c r="H89" s="319"/>
      <c r="I89" s="319">
        <f>SUM(E89+H89)</f>
        <v>0</v>
      </c>
    </row>
    <row r="90" spans="1:9" ht="16.5">
      <c r="A90" s="313" t="s">
        <v>1085</v>
      </c>
      <c r="B90" s="313" t="s">
        <v>1</v>
      </c>
      <c r="C90" s="314"/>
      <c r="D90" s="314"/>
      <c r="E90" s="314">
        <f>SUM(E62+E89)</f>
        <v>0</v>
      </c>
      <c r="F90" s="313" t="s">
        <v>1</v>
      </c>
      <c r="G90" s="314"/>
      <c r="H90" s="314">
        <f>SUM(H62+H66+H70+H75+H84+H88)</f>
        <v>0</v>
      </c>
      <c r="I90" s="314">
        <f>SUM(I62+I66+I70+I75+I84+I88+I89)</f>
        <v>0</v>
      </c>
    </row>
    <row r="91" spans="1:9" ht="17.25" customHeight="1"/>
    <row r="92" spans="1:9" ht="17.25" customHeight="1">
      <c r="A92" s="315" t="s">
        <v>435</v>
      </c>
      <c r="B92" s="315"/>
      <c r="C92" s="316"/>
      <c r="D92" s="316"/>
      <c r="E92" s="316"/>
      <c r="F92" s="315"/>
      <c r="G92" s="316"/>
      <c r="H92" s="316"/>
      <c r="I92" s="316"/>
    </row>
    <row r="93" spans="1:9" ht="15" customHeight="1">
      <c r="A93" s="320" t="s">
        <v>1086</v>
      </c>
      <c r="B93" s="318" t="s">
        <v>1016</v>
      </c>
      <c r="C93" s="319">
        <v>1</v>
      </c>
      <c r="D93" s="319"/>
      <c r="E93" s="319">
        <v>0</v>
      </c>
      <c r="F93" s="318"/>
      <c r="G93" s="319"/>
      <c r="H93" s="319">
        <f>SUM(C93*G93)</f>
        <v>0</v>
      </c>
      <c r="I93" s="319">
        <f>SUM(E93+H93)</f>
        <v>0</v>
      </c>
    </row>
    <row r="94" spans="1:9" ht="12">
      <c r="A94" s="320" t="s">
        <v>1087</v>
      </c>
      <c r="B94" s="318" t="s">
        <v>1016</v>
      </c>
      <c r="C94" s="319">
        <v>1</v>
      </c>
      <c r="D94" s="319"/>
      <c r="E94" s="319">
        <v>0</v>
      </c>
      <c r="F94" s="318"/>
      <c r="G94" s="319"/>
      <c r="H94" s="319">
        <f>SUM(C94*G94)</f>
        <v>0</v>
      </c>
      <c r="I94" s="319">
        <f>SUM(E94+H94)</f>
        <v>0</v>
      </c>
    </row>
    <row r="95" spans="1:9" ht="12">
      <c r="A95" s="320" t="s">
        <v>1088</v>
      </c>
      <c r="B95" s="318" t="s">
        <v>1016</v>
      </c>
      <c r="C95" s="319">
        <v>1</v>
      </c>
      <c r="D95" s="319"/>
      <c r="E95" s="319">
        <v>0</v>
      </c>
      <c r="F95" s="318"/>
      <c r="G95" s="319"/>
      <c r="H95" s="319">
        <f>SUM(C95*G95)</f>
        <v>0</v>
      </c>
      <c r="I95" s="319">
        <f>SUM(E95+H95)</f>
        <v>0</v>
      </c>
    </row>
    <row r="96" spans="1:9" ht="12">
      <c r="A96" s="320" t="s">
        <v>1089</v>
      </c>
      <c r="B96" s="318" t="s">
        <v>1016</v>
      </c>
      <c r="C96" s="319">
        <v>1</v>
      </c>
      <c r="D96" s="319"/>
      <c r="E96" s="319">
        <v>0</v>
      </c>
      <c r="F96" s="318"/>
      <c r="G96" s="319"/>
      <c r="H96" s="319">
        <f>SUM(C96*G96)</f>
        <v>0</v>
      </c>
      <c r="I96" s="319">
        <f>SUM(E96+H96)</f>
        <v>0</v>
      </c>
    </row>
    <row r="97" spans="1:9" ht="14.25">
      <c r="A97" s="315" t="s">
        <v>1090</v>
      </c>
      <c r="B97" s="315"/>
      <c r="C97" s="316"/>
      <c r="D97" s="316"/>
      <c r="E97" s="316"/>
      <c r="F97" s="315"/>
      <c r="G97" s="316"/>
      <c r="H97" s="316"/>
      <c r="I97" s="316">
        <f>SUM(I93:I96)</f>
        <v>0</v>
      </c>
    </row>
    <row r="99" spans="1:9" ht="16.5">
      <c r="A99" s="313" t="s">
        <v>1091</v>
      </c>
      <c r="B99" s="314"/>
      <c r="C99" s="314"/>
      <c r="D99" s="314"/>
      <c r="E99" s="314"/>
      <c r="F99" s="314"/>
      <c r="G99" s="314"/>
      <c r="H99" s="314"/>
      <c r="I99" s="322">
        <f>SUM(I45+I90+I97)</f>
        <v>0</v>
      </c>
    </row>
  </sheetData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D1962-9199-4B52-8695-D19B6DCD2633}">
  <dimension ref="A1:F115"/>
  <sheetViews>
    <sheetView topLeftCell="A4" workbookViewId="0">
      <selection activeCell="L33" sqref="L33"/>
    </sheetView>
  </sheetViews>
  <sheetFormatPr defaultRowHeight="12.75"/>
  <cols>
    <col min="1" max="1" width="7.83203125" style="217" customWidth="1"/>
    <col min="2" max="2" width="83.6640625" style="218" customWidth="1"/>
    <col min="3" max="3" width="8.1640625" style="217" customWidth="1"/>
    <col min="4" max="4" width="10.1640625" style="217" customWidth="1"/>
    <col min="5" max="6" width="12.5" style="217" customWidth="1"/>
    <col min="7" max="256" width="9.33203125" style="191"/>
    <col min="257" max="257" width="7.83203125" style="191" customWidth="1"/>
    <col min="258" max="258" width="83.6640625" style="191" customWidth="1"/>
    <col min="259" max="259" width="8.1640625" style="191" customWidth="1"/>
    <col min="260" max="260" width="10.1640625" style="191" customWidth="1"/>
    <col min="261" max="262" width="12.5" style="191" customWidth="1"/>
    <col min="263" max="512" width="9.33203125" style="191"/>
    <col min="513" max="513" width="7.83203125" style="191" customWidth="1"/>
    <col min="514" max="514" width="83.6640625" style="191" customWidth="1"/>
    <col min="515" max="515" width="8.1640625" style="191" customWidth="1"/>
    <col min="516" max="516" width="10.1640625" style="191" customWidth="1"/>
    <col min="517" max="518" width="12.5" style="191" customWidth="1"/>
    <col min="519" max="768" width="9.33203125" style="191"/>
    <col min="769" max="769" width="7.83203125" style="191" customWidth="1"/>
    <col min="770" max="770" width="83.6640625" style="191" customWidth="1"/>
    <col min="771" max="771" width="8.1640625" style="191" customWidth="1"/>
    <col min="772" max="772" width="10.1640625" style="191" customWidth="1"/>
    <col min="773" max="774" width="12.5" style="191" customWidth="1"/>
    <col min="775" max="1024" width="9.33203125" style="191"/>
    <col min="1025" max="1025" width="7.83203125" style="191" customWidth="1"/>
    <col min="1026" max="1026" width="83.6640625" style="191" customWidth="1"/>
    <col min="1027" max="1027" width="8.1640625" style="191" customWidth="1"/>
    <col min="1028" max="1028" width="10.1640625" style="191" customWidth="1"/>
    <col min="1029" max="1030" width="12.5" style="191" customWidth="1"/>
    <col min="1031" max="1280" width="9.33203125" style="191"/>
    <col min="1281" max="1281" width="7.83203125" style="191" customWidth="1"/>
    <col min="1282" max="1282" width="83.6640625" style="191" customWidth="1"/>
    <col min="1283" max="1283" width="8.1640625" style="191" customWidth="1"/>
    <col min="1284" max="1284" width="10.1640625" style="191" customWidth="1"/>
    <col min="1285" max="1286" width="12.5" style="191" customWidth="1"/>
    <col min="1287" max="1536" width="9.33203125" style="191"/>
    <col min="1537" max="1537" width="7.83203125" style="191" customWidth="1"/>
    <col min="1538" max="1538" width="83.6640625" style="191" customWidth="1"/>
    <col min="1539" max="1539" width="8.1640625" style="191" customWidth="1"/>
    <col min="1540" max="1540" width="10.1640625" style="191" customWidth="1"/>
    <col min="1541" max="1542" width="12.5" style="191" customWidth="1"/>
    <col min="1543" max="1792" width="9.33203125" style="191"/>
    <col min="1793" max="1793" width="7.83203125" style="191" customWidth="1"/>
    <col min="1794" max="1794" width="83.6640625" style="191" customWidth="1"/>
    <col min="1795" max="1795" width="8.1640625" style="191" customWidth="1"/>
    <col min="1796" max="1796" width="10.1640625" style="191" customWidth="1"/>
    <col min="1797" max="1798" width="12.5" style="191" customWidth="1"/>
    <col min="1799" max="2048" width="9.33203125" style="191"/>
    <col min="2049" max="2049" width="7.83203125" style="191" customWidth="1"/>
    <col min="2050" max="2050" width="83.6640625" style="191" customWidth="1"/>
    <col min="2051" max="2051" width="8.1640625" style="191" customWidth="1"/>
    <col min="2052" max="2052" width="10.1640625" style="191" customWidth="1"/>
    <col min="2053" max="2054" width="12.5" style="191" customWidth="1"/>
    <col min="2055" max="2304" width="9.33203125" style="191"/>
    <col min="2305" max="2305" width="7.83203125" style="191" customWidth="1"/>
    <col min="2306" max="2306" width="83.6640625" style="191" customWidth="1"/>
    <col min="2307" max="2307" width="8.1640625" style="191" customWidth="1"/>
    <col min="2308" max="2308" width="10.1640625" style="191" customWidth="1"/>
    <col min="2309" max="2310" width="12.5" style="191" customWidth="1"/>
    <col min="2311" max="2560" width="9.33203125" style="191"/>
    <col min="2561" max="2561" width="7.83203125" style="191" customWidth="1"/>
    <col min="2562" max="2562" width="83.6640625" style="191" customWidth="1"/>
    <col min="2563" max="2563" width="8.1640625" style="191" customWidth="1"/>
    <col min="2564" max="2564" width="10.1640625" style="191" customWidth="1"/>
    <col min="2565" max="2566" width="12.5" style="191" customWidth="1"/>
    <col min="2567" max="2816" width="9.33203125" style="191"/>
    <col min="2817" max="2817" width="7.83203125" style="191" customWidth="1"/>
    <col min="2818" max="2818" width="83.6640625" style="191" customWidth="1"/>
    <col min="2819" max="2819" width="8.1640625" style="191" customWidth="1"/>
    <col min="2820" max="2820" width="10.1640625" style="191" customWidth="1"/>
    <col min="2821" max="2822" width="12.5" style="191" customWidth="1"/>
    <col min="2823" max="3072" width="9.33203125" style="191"/>
    <col min="3073" max="3073" width="7.83203125" style="191" customWidth="1"/>
    <col min="3074" max="3074" width="83.6640625" style="191" customWidth="1"/>
    <col min="3075" max="3075" width="8.1640625" style="191" customWidth="1"/>
    <col min="3076" max="3076" width="10.1640625" style="191" customWidth="1"/>
    <col min="3077" max="3078" width="12.5" style="191" customWidth="1"/>
    <col min="3079" max="3328" width="9.33203125" style="191"/>
    <col min="3329" max="3329" width="7.83203125" style="191" customWidth="1"/>
    <col min="3330" max="3330" width="83.6640625" style="191" customWidth="1"/>
    <col min="3331" max="3331" width="8.1640625" style="191" customWidth="1"/>
    <col min="3332" max="3332" width="10.1640625" style="191" customWidth="1"/>
    <col min="3333" max="3334" width="12.5" style="191" customWidth="1"/>
    <col min="3335" max="3584" width="9.33203125" style="191"/>
    <col min="3585" max="3585" width="7.83203125" style="191" customWidth="1"/>
    <col min="3586" max="3586" width="83.6640625" style="191" customWidth="1"/>
    <col min="3587" max="3587" width="8.1640625" style="191" customWidth="1"/>
    <col min="3588" max="3588" width="10.1640625" style="191" customWidth="1"/>
    <col min="3589" max="3590" width="12.5" style="191" customWidth="1"/>
    <col min="3591" max="3840" width="9.33203125" style="191"/>
    <col min="3841" max="3841" width="7.83203125" style="191" customWidth="1"/>
    <col min="3842" max="3842" width="83.6640625" style="191" customWidth="1"/>
    <col min="3843" max="3843" width="8.1640625" style="191" customWidth="1"/>
    <col min="3844" max="3844" width="10.1640625" style="191" customWidth="1"/>
    <col min="3845" max="3846" width="12.5" style="191" customWidth="1"/>
    <col min="3847" max="4096" width="9.33203125" style="191"/>
    <col min="4097" max="4097" width="7.83203125" style="191" customWidth="1"/>
    <col min="4098" max="4098" width="83.6640625" style="191" customWidth="1"/>
    <col min="4099" max="4099" width="8.1640625" style="191" customWidth="1"/>
    <col min="4100" max="4100" width="10.1640625" style="191" customWidth="1"/>
    <col min="4101" max="4102" width="12.5" style="191" customWidth="1"/>
    <col min="4103" max="4352" width="9.33203125" style="191"/>
    <col min="4353" max="4353" width="7.83203125" style="191" customWidth="1"/>
    <col min="4354" max="4354" width="83.6640625" style="191" customWidth="1"/>
    <col min="4355" max="4355" width="8.1640625" style="191" customWidth="1"/>
    <col min="4356" max="4356" width="10.1640625" style="191" customWidth="1"/>
    <col min="4357" max="4358" width="12.5" style="191" customWidth="1"/>
    <col min="4359" max="4608" width="9.33203125" style="191"/>
    <col min="4609" max="4609" width="7.83203125" style="191" customWidth="1"/>
    <col min="4610" max="4610" width="83.6640625" style="191" customWidth="1"/>
    <col min="4611" max="4611" width="8.1640625" style="191" customWidth="1"/>
    <col min="4612" max="4612" width="10.1640625" style="191" customWidth="1"/>
    <col min="4613" max="4614" width="12.5" style="191" customWidth="1"/>
    <col min="4615" max="4864" width="9.33203125" style="191"/>
    <col min="4865" max="4865" width="7.83203125" style="191" customWidth="1"/>
    <col min="4866" max="4866" width="83.6640625" style="191" customWidth="1"/>
    <col min="4867" max="4867" width="8.1640625" style="191" customWidth="1"/>
    <col min="4868" max="4868" width="10.1640625" style="191" customWidth="1"/>
    <col min="4869" max="4870" width="12.5" style="191" customWidth="1"/>
    <col min="4871" max="5120" width="9.33203125" style="191"/>
    <col min="5121" max="5121" width="7.83203125" style="191" customWidth="1"/>
    <col min="5122" max="5122" width="83.6640625" style="191" customWidth="1"/>
    <col min="5123" max="5123" width="8.1640625" style="191" customWidth="1"/>
    <col min="5124" max="5124" width="10.1640625" style="191" customWidth="1"/>
    <col min="5125" max="5126" width="12.5" style="191" customWidth="1"/>
    <col min="5127" max="5376" width="9.33203125" style="191"/>
    <col min="5377" max="5377" width="7.83203125" style="191" customWidth="1"/>
    <col min="5378" max="5378" width="83.6640625" style="191" customWidth="1"/>
    <col min="5379" max="5379" width="8.1640625" style="191" customWidth="1"/>
    <col min="5380" max="5380" width="10.1640625" style="191" customWidth="1"/>
    <col min="5381" max="5382" width="12.5" style="191" customWidth="1"/>
    <col min="5383" max="5632" width="9.33203125" style="191"/>
    <col min="5633" max="5633" width="7.83203125" style="191" customWidth="1"/>
    <col min="5634" max="5634" width="83.6640625" style="191" customWidth="1"/>
    <col min="5635" max="5635" width="8.1640625" style="191" customWidth="1"/>
    <col min="5636" max="5636" width="10.1640625" style="191" customWidth="1"/>
    <col min="5637" max="5638" width="12.5" style="191" customWidth="1"/>
    <col min="5639" max="5888" width="9.33203125" style="191"/>
    <col min="5889" max="5889" width="7.83203125" style="191" customWidth="1"/>
    <col min="5890" max="5890" width="83.6640625" style="191" customWidth="1"/>
    <col min="5891" max="5891" width="8.1640625" style="191" customWidth="1"/>
    <col min="5892" max="5892" width="10.1640625" style="191" customWidth="1"/>
    <col min="5893" max="5894" width="12.5" style="191" customWidth="1"/>
    <col min="5895" max="6144" width="9.33203125" style="191"/>
    <col min="6145" max="6145" width="7.83203125" style="191" customWidth="1"/>
    <col min="6146" max="6146" width="83.6640625" style="191" customWidth="1"/>
    <col min="6147" max="6147" width="8.1640625" style="191" customWidth="1"/>
    <col min="6148" max="6148" width="10.1640625" style="191" customWidth="1"/>
    <col min="6149" max="6150" width="12.5" style="191" customWidth="1"/>
    <col min="6151" max="6400" width="9.33203125" style="191"/>
    <col min="6401" max="6401" width="7.83203125" style="191" customWidth="1"/>
    <col min="6402" max="6402" width="83.6640625" style="191" customWidth="1"/>
    <col min="6403" max="6403" width="8.1640625" style="191" customWidth="1"/>
    <col min="6404" max="6404" width="10.1640625" style="191" customWidth="1"/>
    <col min="6405" max="6406" width="12.5" style="191" customWidth="1"/>
    <col min="6407" max="6656" width="9.33203125" style="191"/>
    <col min="6657" max="6657" width="7.83203125" style="191" customWidth="1"/>
    <col min="6658" max="6658" width="83.6640625" style="191" customWidth="1"/>
    <col min="6659" max="6659" width="8.1640625" style="191" customWidth="1"/>
    <col min="6660" max="6660" width="10.1640625" style="191" customWidth="1"/>
    <col min="6661" max="6662" width="12.5" style="191" customWidth="1"/>
    <col min="6663" max="6912" width="9.33203125" style="191"/>
    <col min="6913" max="6913" width="7.83203125" style="191" customWidth="1"/>
    <col min="6914" max="6914" width="83.6640625" style="191" customWidth="1"/>
    <col min="6915" max="6915" width="8.1640625" style="191" customWidth="1"/>
    <col min="6916" max="6916" width="10.1640625" style="191" customWidth="1"/>
    <col min="6917" max="6918" width="12.5" style="191" customWidth="1"/>
    <col min="6919" max="7168" width="9.33203125" style="191"/>
    <col min="7169" max="7169" width="7.83203125" style="191" customWidth="1"/>
    <col min="7170" max="7170" width="83.6640625" style="191" customWidth="1"/>
    <col min="7171" max="7171" width="8.1640625" style="191" customWidth="1"/>
    <col min="7172" max="7172" width="10.1640625" style="191" customWidth="1"/>
    <col min="7173" max="7174" width="12.5" style="191" customWidth="1"/>
    <col min="7175" max="7424" width="9.33203125" style="191"/>
    <col min="7425" max="7425" width="7.83203125" style="191" customWidth="1"/>
    <col min="7426" max="7426" width="83.6640625" style="191" customWidth="1"/>
    <col min="7427" max="7427" width="8.1640625" style="191" customWidth="1"/>
    <col min="7428" max="7428" width="10.1640625" style="191" customWidth="1"/>
    <col min="7429" max="7430" width="12.5" style="191" customWidth="1"/>
    <col min="7431" max="7680" width="9.33203125" style="191"/>
    <col min="7681" max="7681" width="7.83203125" style="191" customWidth="1"/>
    <col min="7682" max="7682" width="83.6640625" style="191" customWidth="1"/>
    <col min="7683" max="7683" width="8.1640625" style="191" customWidth="1"/>
    <col min="7684" max="7684" width="10.1640625" style="191" customWidth="1"/>
    <col min="7685" max="7686" width="12.5" style="191" customWidth="1"/>
    <col min="7687" max="7936" width="9.33203125" style="191"/>
    <col min="7937" max="7937" width="7.83203125" style="191" customWidth="1"/>
    <col min="7938" max="7938" width="83.6640625" style="191" customWidth="1"/>
    <col min="7939" max="7939" width="8.1640625" style="191" customWidth="1"/>
    <col min="7940" max="7940" width="10.1640625" style="191" customWidth="1"/>
    <col min="7941" max="7942" width="12.5" style="191" customWidth="1"/>
    <col min="7943" max="8192" width="9.33203125" style="191"/>
    <col min="8193" max="8193" width="7.83203125" style="191" customWidth="1"/>
    <col min="8194" max="8194" width="83.6640625" style="191" customWidth="1"/>
    <col min="8195" max="8195" width="8.1640625" style="191" customWidth="1"/>
    <col min="8196" max="8196" width="10.1640625" style="191" customWidth="1"/>
    <col min="8197" max="8198" width="12.5" style="191" customWidth="1"/>
    <col min="8199" max="8448" width="9.33203125" style="191"/>
    <col min="8449" max="8449" width="7.83203125" style="191" customWidth="1"/>
    <col min="8450" max="8450" width="83.6640625" style="191" customWidth="1"/>
    <col min="8451" max="8451" width="8.1640625" style="191" customWidth="1"/>
    <col min="8452" max="8452" width="10.1640625" style="191" customWidth="1"/>
    <col min="8453" max="8454" width="12.5" style="191" customWidth="1"/>
    <col min="8455" max="8704" width="9.33203125" style="191"/>
    <col min="8705" max="8705" width="7.83203125" style="191" customWidth="1"/>
    <col min="8706" max="8706" width="83.6640625" style="191" customWidth="1"/>
    <col min="8707" max="8707" width="8.1640625" style="191" customWidth="1"/>
    <col min="8708" max="8708" width="10.1640625" style="191" customWidth="1"/>
    <col min="8709" max="8710" width="12.5" style="191" customWidth="1"/>
    <col min="8711" max="8960" width="9.33203125" style="191"/>
    <col min="8961" max="8961" width="7.83203125" style="191" customWidth="1"/>
    <col min="8962" max="8962" width="83.6640625" style="191" customWidth="1"/>
    <col min="8963" max="8963" width="8.1640625" style="191" customWidth="1"/>
    <col min="8964" max="8964" width="10.1640625" style="191" customWidth="1"/>
    <col min="8965" max="8966" width="12.5" style="191" customWidth="1"/>
    <col min="8967" max="9216" width="9.33203125" style="191"/>
    <col min="9217" max="9217" width="7.83203125" style="191" customWidth="1"/>
    <col min="9218" max="9218" width="83.6640625" style="191" customWidth="1"/>
    <col min="9219" max="9219" width="8.1640625" style="191" customWidth="1"/>
    <col min="9220" max="9220" width="10.1640625" style="191" customWidth="1"/>
    <col min="9221" max="9222" width="12.5" style="191" customWidth="1"/>
    <col min="9223" max="9472" width="9.33203125" style="191"/>
    <col min="9473" max="9473" width="7.83203125" style="191" customWidth="1"/>
    <col min="9474" max="9474" width="83.6640625" style="191" customWidth="1"/>
    <col min="9475" max="9475" width="8.1640625" style="191" customWidth="1"/>
    <col min="9476" max="9476" width="10.1640625" style="191" customWidth="1"/>
    <col min="9477" max="9478" width="12.5" style="191" customWidth="1"/>
    <col min="9479" max="9728" width="9.33203125" style="191"/>
    <col min="9729" max="9729" width="7.83203125" style="191" customWidth="1"/>
    <col min="9730" max="9730" width="83.6640625" style="191" customWidth="1"/>
    <col min="9731" max="9731" width="8.1640625" style="191" customWidth="1"/>
    <col min="9732" max="9732" width="10.1640625" style="191" customWidth="1"/>
    <col min="9733" max="9734" width="12.5" style="191" customWidth="1"/>
    <col min="9735" max="9984" width="9.33203125" style="191"/>
    <col min="9985" max="9985" width="7.83203125" style="191" customWidth="1"/>
    <col min="9986" max="9986" width="83.6640625" style="191" customWidth="1"/>
    <col min="9987" max="9987" width="8.1640625" style="191" customWidth="1"/>
    <col min="9988" max="9988" width="10.1640625" style="191" customWidth="1"/>
    <col min="9989" max="9990" width="12.5" style="191" customWidth="1"/>
    <col min="9991" max="10240" width="9.33203125" style="191"/>
    <col min="10241" max="10241" width="7.83203125" style="191" customWidth="1"/>
    <col min="10242" max="10242" width="83.6640625" style="191" customWidth="1"/>
    <col min="10243" max="10243" width="8.1640625" style="191" customWidth="1"/>
    <col min="10244" max="10244" width="10.1640625" style="191" customWidth="1"/>
    <col min="10245" max="10246" width="12.5" style="191" customWidth="1"/>
    <col min="10247" max="10496" width="9.33203125" style="191"/>
    <col min="10497" max="10497" width="7.83203125" style="191" customWidth="1"/>
    <col min="10498" max="10498" width="83.6640625" style="191" customWidth="1"/>
    <col min="10499" max="10499" width="8.1640625" style="191" customWidth="1"/>
    <col min="10500" max="10500" width="10.1640625" style="191" customWidth="1"/>
    <col min="10501" max="10502" width="12.5" style="191" customWidth="1"/>
    <col min="10503" max="10752" width="9.33203125" style="191"/>
    <col min="10753" max="10753" width="7.83203125" style="191" customWidth="1"/>
    <col min="10754" max="10754" width="83.6640625" style="191" customWidth="1"/>
    <col min="10755" max="10755" width="8.1640625" style="191" customWidth="1"/>
    <col min="10756" max="10756" width="10.1640625" style="191" customWidth="1"/>
    <col min="10757" max="10758" width="12.5" style="191" customWidth="1"/>
    <col min="10759" max="11008" width="9.33203125" style="191"/>
    <col min="11009" max="11009" width="7.83203125" style="191" customWidth="1"/>
    <col min="11010" max="11010" width="83.6640625" style="191" customWidth="1"/>
    <col min="11011" max="11011" width="8.1640625" style="191" customWidth="1"/>
    <col min="11012" max="11012" width="10.1640625" style="191" customWidth="1"/>
    <col min="11013" max="11014" width="12.5" style="191" customWidth="1"/>
    <col min="11015" max="11264" width="9.33203125" style="191"/>
    <col min="11265" max="11265" width="7.83203125" style="191" customWidth="1"/>
    <col min="11266" max="11266" width="83.6640625" style="191" customWidth="1"/>
    <col min="11267" max="11267" width="8.1640625" style="191" customWidth="1"/>
    <col min="11268" max="11268" width="10.1640625" style="191" customWidth="1"/>
    <col min="11269" max="11270" width="12.5" style="191" customWidth="1"/>
    <col min="11271" max="11520" width="9.33203125" style="191"/>
    <col min="11521" max="11521" width="7.83203125" style="191" customWidth="1"/>
    <col min="11522" max="11522" width="83.6640625" style="191" customWidth="1"/>
    <col min="11523" max="11523" width="8.1640625" style="191" customWidth="1"/>
    <col min="11524" max="11524" width="10.1640625" style="191" customWidth="1"/>
    <col min="11525" max="11526" width="12.5" style="191" customWidth="1"/>
    <col min="11527" max="11776" width="9.33203125" style="191"/>
    <col min="11777" max="11777" width="7.83203125" style="191" customWidth="1"/>
    <col min="11778" max="11778" width="83.6640625" style="191" customWidth="1"/>
    <col min="11779" max="11779" width="8.1640625" style="191" customWidth="1"/>
    <col min="11780" max="11780" width="10.1640625" style="191" customWidth="1"/>
    <col min="11781" max="11782" width="12.5" style="191" customWidth="1"/>
    <col min="11783" max="12032" width="9.33203125" style="191"/>
    <col min="12033" max="12033" width="7.83203125" style="191" customWidth="1"/>
    <col min="12034" max="12034" width="83.6640625" style="191" customWidth="1"/>
    <col min="12035" max="12035" width="8.1640625" style="191" customWidth="1"/>
    <col min="12036" max="12036" width="10.1640625" style="191" customWidth="1"/>
    <col min="12037" max="12038" width="12.5" style="191" customWidth="1"/>
    <col min="12039" max="12288" width="9.33203125" style="191"/>
    <col min="12289" max="12289" width="7.83203125" style="191" customWidth="1"/>
    <col min="12290" max="12290" width="83.6640625" style="191" customWidth="1"/>
    <col min="12291" max="12291" width="8.1640625" style="191" customWidth="1"/>
    <col min="12292" max="12292" width="10.1640625" style="191" customWidth="1"/>
    <col min="12293" max="12294" width="12.5" style="191" customWidth="1"/>
    <col min="12295" max="12544" width="9.33203125" style="191"/>
    <col min="12545" max="12545" width="7.83203125" style="191" customWidth="1"/>
    <col min="12546" max="12546" width="83.6640625" style="191" customWidth="1"/>
    <col min="12547" max="12547" width="8.1640625" style="191" customWidth="1"/>
    <col min="12548" max="12548" width="10.1640625" style="191" customWidth="1"/>
    <col min="12549" max="12550" width="12.5" style="191" customWidth="1"/>
    <col min="12551" max="12800" width="9.33203125" style="191"/>
    <col min="12801" max="12801" width="7.83203125" style="191" customWidth="1"/>
    <col min="12802" max="12802" width="83.6640625" style="191" customWidth="1"/>
    <col min="12803" max="12803" width="8.1640625" style="191" customWidth="1"/>
    <col min="12804" max="12804" width="10.1640625" style="191" customWidth="1"/>
    <col min="12805" max="12806" width="12.5" style="191" customWidth="1"/>
    <col min="12807" max="13056" width="9.33203125" style="191"/>
    <col min="13057" max="13057" width="7.83203125" style="191" customWidth="1"/>
    <col min="13058" max="13058" width="83.6640625" style="191" customWidth="1"/>
    <col min="13059" max="13059" width="8.1640625" style="191" customWidth="1"/>
    <col min="13060" max="13060" width="10.1640625" style="191" customWidth="1"/>
    <col min="13061" max="13062" width="12.5" style="191" customWidth="1"/>
    <col min="13063" max="13312" width="9.33203125" style="191"/>
    <col min="13313" max="13313" width="7.83203125" style="191" customWidth="1"/>
    <col min="13314" max="13314" width="83.6640625" style="191" customWidth="1"/>
    <col min="13315" max="13315" width="8.1640625" style="191" customWidth="1"/>
    <col min="13316" max="13316" width="10.1640625" style="191" customWidth="1"/>
    <col min="13317" max="13318" width="12.5" style="191" customWidth="1"/>
    <col min="13319" max="13568" width="9.33203125" style="191"/>
    <col min="13569" max="13569" width="7.83203125" style="191" customWidth="1"/>
    <col min="13570" max="13570" width="83.6640625" style="191" customWidth="1"/>
    <col min="13571" max="13571" width="8.1640625" style="191" customWidth="1"/>
    <col min="13572" max="13572" width="10.1640625" style="191" customWidth="1"/>
    <col min="13573" max="13574" width="12.5" style="191" customWidth="1"/>
    <col min="13575" max="13824" width="9.33203125" style="191"/>
    <col min="13825" max="13825" width="7.83203125" style="191" customWidth="1"/>
    <col min="13826" max="13826" width="83.6640625" style="191" customWidth="1"/>
    <col min="13827" max="13827" width="8.1640625" style="191" customWidth="1"/>
    <col min="13828" max="13828" width="10.1640625" style="191" customWidth="1"/>
    <col min="13829" max="13830" width="12.5" style="191" customWidth="1"/>
    <col min="13831" max="14080" width="9.33203125" style="191"/>
    <col min="14081" max="14081" width="7.83203125" style="191" customWidth="1"/>
    <col min="14082" max="14082" width="83.6640625" style="191" customWidth="1"/>
    <col min="14083" max="14083" width="8.1640625" style="191" customWidth="1"/>
    <col min="14084" max="14084" width="10.1640625" style="191" customWidth="1"/>
    <col min="14085" max="14086" width="12.5" style="191" customWidth="1"/>
    <col min="14087" max="14336" width="9.33203125" style="191"/>
    <col min="14337" max="14337" width="7.83203125" style="191" customWidth="1"/>
    <col min="14338" max="14338" width="83.6640625" style="191" customWidth="1"/>
    <col min="14339" max="14339" width="8.1640625" style="191" customWidth="1"/>
    <col min="14340" max="14340" width="10.1640625" style="191" customWidth="1"/>
    <col min="14341" max="14342" width="12.5" style="191" customWidth="1"/>
    <col min="14343" max="14592" width="9.33203125" style="191"/>
    <col min="14593" max="14593" width="7.83203125" style="191" customWidth="1"/>
    <col min="14594" max="14594" width="83.6640625" style="191" customWidth="1"/>
    <col min="14595" max="14595" width="8.1640625" style="191" customWidth="1"/>
    <col min="14596" max="14596" width="10.1640625" style="191" customWidth="1"/>
    <col min="14597" max="14598" width="12.5" style="191" customWidth="1"/>
    <col min="14599" max="14848" width="9.33203125" style="191"/>
    <col min="14849" max="14849" width="7.83203125" style="191" customWidth="1"/>
    <col min="14850" max="14850" width="83.6640625" style="191" customWidth="1"/>
    <col min="14851" max="14851" width="8.1640625" style="191" customWidth="1"/>
    <col min="14852" max="14852" width="10.1640625" style="191" customWidth="1"/>
    <col min="14853" max="14854" width="12.5" style="191" customWidth="1"/>
    <col min="14855" max="15104" width="9.33203125" style="191"/>
    <col min="15105" max="15105" width="7.83203125" style="191" customWidth="1"/>
    <col min="15106" max="15106" width="83.6640625" style="191" customWidth="1"/>
    <col min="15107" max="15107" width="8.1640625" style="191" customWidth="1"/>
    <col min="15108" max="15108" width="10.1640625" style="191" customWidth="1"/>
    <col min="15109" max="15110" width="12.5" style="191" customWidth="1"/>
    <col min="15111" max="15360" width="9.33203125" style="191"/>
    <col min="15361" max="15361" width="7.83203125" style="191" customWidth="1"/>
    <col min="15362" max="15362" width="83.6640625" style="191" customWidth="1"/>
    <col min="15363" max="15363" width="8.1640625" style="191" customWidth="1"/>
    <col min="15364" max="15364" width="10.1640625" style="191" customWidth="1"/>
    <col min="15365" max="15366" width="12.5" style="191" customWidth="1"/>
    <col min="15367" max="15616" width="9.33203125" style="191"/>
    <col min="15617" max="15617" width="7.83203125" style="191" customWidth="1"/>
    <col min="15618" max="15618" width="83.6640625" style="191" customWidth="1"/>
    <col min="15619" max="15619" width="8.1640625" style="191" customWidth="1"/>
    <col min="15620" max="15620" width="10.1640625" style="191" customWidth="1"/>
    <col min="15621" max="15622" width="12.5" style="191" customWidth="1"/>
    <col min="15623" max="15872" width="9.33203125" style="191"/>
    <col min="15873" max="15873" width="7.83203125" style="191" customWidth="1"/>
    <col min="15874" max="15874" width="83.6640625" style="191" customWidth="1"/>
    <col min="15875" max="15875" width="8.1640625" style="191" customWidth="1"/>
    <col min="15876" max="15876" width="10.1640625" style="191" customWidth="1"/>
    <col min="15877" max="15878" width="12.5" style="191" customWidth="1"/>
    <col min="15879" max="16128" width="9.33203125" style="191"/>
    <col min="16129" max="16129" width="7.83203125" style="191" customWidth="1"/>
    <col min="16130" max="16130" width="83.6640625" style="191" customWidth="1"/>
    <col min="16131" max="16131" width="8.1640625" style="191" customWidth="1"/>
    <col min="16132" max="16132" width="10.1640625" style="191" customWidth="1"/>
    <col min="16133" max="16134" width="12.5" style="191" customWidth="1"/>
    <col min="16135" max="16384" width="9.33203125" style="191"/>
  </cols>
  <sheetData>
    <row r="1" spans="1:6">
      <c r="A1" s="390"/>
      <c r="B1" s="190" t="s">
        <v>1092</v>
      </c>
      <c r="C1" s="393" t="s">
        <v>707</v>
      </c>
      <c r="D1" s="394"/>
      <c r="E1" s="395" t="s">
        <v>1093</v>
      </c>
      <c r="F1" s="396"/>
    </row>
    <row r="2" spans="1:6" ht="11.25">
      <c r="A2" s="391"/>
      <c r="B2" s="401"/>
      <c r="C2" s="402"/>
      <c r="D2" s="402"/>
      <c r="E2" s="397"/>
      <c r="F2" s="398"/>
    </row>
    <row r="3" spans="1:6" ht="12" thickBot="1">
      <c r="A3" s="392"/>
      <c r="B3" s="403"/>
      <c r="C3" s="404"/>
      <c r="D3" s="404"/>
      <c r="E3" s="399"/>
      <c r="F3" s="400"/>
    </row>
    <row r="4" spans="1:6" s="192" customFormat="1" ht="25.5">
      <c r="A4" s="193" t="s">
        <v>709</v>
      </c>
      <c r="B4" s="194" t="s">
        <v>710</v>
      </c>
      <c r="C4" s="195" t="s">
        <v>711</v>
      </c>
      <c r="D4" s="195" t="s">
        <v>136</v>
      </c>
      <c r="E4" s="196" t="s">
        <v>712</v>
      </c>
      <c r="F4" s="197" t="s">
        <v>713</v>
      </c>
    </row>
    <row r="5" spans="1:6" s="192" customFormat="1">
      <c r="A5" s="198">
        <v>1</v>
      </c>
      <c r="B5" s="199">
        <v>2</v>
      </c>
      <c r="C5" s="200">
        <v>3</v>
      </c>
      <c r="D5" s="200">
        <v>4</v>
      </c>
      <c r="E5" s="199">
        <v>5</v>
      </c>
      <c r="F5" s="201">
        <v>6</v>
      </c>
    </row>
    <row r="6" spans="1:6" s="192" customFormat="1" ht="13.5" thickBot="1">
      <c r="A6" s="202" t="s">
        <v>714</v>
      </c>
      <c r="B6" s="203" t="s">
        <v>714</v>
      </c>
      <c r="C6" s="204" t="s">
        <v>715</v>
      </c>
      <c r="D6" s="204" t="s">
        <v>715</v>
      </c>
      <c r="E6" s="204" t="s">
        <v>716</v>
      </c>
      <c r="F6" s="205" t="s">
        <v>716</v>
      </c>
    </row>
    <row r="7" spans="1:6" ht="12" customHeight="1">
      <c r="A7" s="206"/>
      <c r="B7" s="207"/>
      <c r="C7" s="208"/>
      <c r="D7" s="208"/>
      <c r="F7" s="323"/>
    </row>
    <row r="8" spans="1:6" ht="12">
      <c r="A8" s="206"/>
      <c r="B8" s="215" t="s">
        <v>1094</v>
      </c>
      <c r="C8" s="208"/>
      <c r="D8" s="208"/>
      <c r="F8" s="209">
        <f t="shared" ref="F8:F14" si="0">+E8*D8</f>
        <v>0</v>
      </c>
    </row>
    <row r="9" spans="1:6" ht="12">
      <c r="A9" s="206"/>
      <c r="B9" s="207"/>
      <c r="C9" s="208"/>
      <c r="D9" s="208"/>
      <c r="E9" s="208"/>
      <c r="F9" s="209">
        <f t="shared" si="0"/>
        <v>0</v>
      </c>
    </row>
    <row r="10" spans="1:6" ht="12">
      <c r="A10" s="206">
        <v>1</v>
      </c>
      <c r="B10" s="215" t="s">
        <v>1095</v>
      </c>
      <c r="C10" s="208" t="s">
        <v>718</v>
      </c>
      <c r="D10" s="208">
        <v>1</v>
      </c>
      <c r="E10" s="210"/>
      <c r="F10" s="209">
        <f t="shared" si="0"/>
        <v>0</v>
      </c>
    </row>
    <row r="11" spans="1:6" ht="12">
      <c r="A11" s="206"/>
      <c r="B11" s="207" t="s">
        <v>1096</v>
      </c>
      <c r="C11" s="208"/>
      <c r="D11" s="208"/>
      <c r="E11" s="210"/>
      <c r="F11" s="209"/>
    </row>
    <row r="12" spans="1:6" ht="12">
      <c r="A12" s="206"/>
      <c r="B12" s="207" t="s">
        <v>1097</v>
      </c>
      <c r="C12" s="208"/>
      <c r="D12" s="208"/>
      <c r="E12" s="210"/>
      <c r="F12" s="209">
        <f t="shared" si="0"/>
        <v>0</v>
      </c>
    </row>
    <row r="13" spans="1:6" ht="12">
      <c r="A13" s="206"/>
      <c r="B13" s="207" t="s">
        <v>1098</v>
      </c>
      <c r="C13" s="208"/>
      <c r="D13" s="208"/>
      <c r="E13" s="210"/>
      <c r="F13" s="209">
        <f t="shared" si="0"/>
        <v>0</v>
      </c>
    </row>
    <row r="14" spans="1:6" ht="12">
      <c r="A14" s="206"/>
      <c r="B14" s="207" t="s">
        <v>1099</v>
      </c>
      <c r="C14" s="208"/>
      <c r="D14" s="208"/>
      <c r="E14" s="210"/>
      <c r="F14" s="209">
        <f t="shared" si="0"/>
        <v>0</v>
      </c>
    </row>
    <row r="15" spans="1:6" ht="12">
      <c r="A15" s="206"/>
      <c r="B15" s="207" t="s">
        <v>1100</v>
      </c>
      <c r="C15" s="208"/>
      <c r="D15" s="208"/>
      <c r="E15" s="210"/>
      <c r="F15" s="209"/>
    </row>
    <row r="16" spans="1:6" ht="12">
      <c r="A16" s="206"/>
      <c r="B16" s="207" t="s">
        <v>1101</v>
      </c>
      <c r="C16" s="208"/>
      <c r="D16" s="208"/>
      <c r="E16" s="210"/>
      <c r="F16" s="209"/>
    </row>
    <row r="17" spans="1:6" ht="12">
      <c r="A17" s="206"/>
      <c r="B17" s="207" t="s">
        <v>1102</v>
      </c>
      <c r="C17" s="208"/>
      <c r="D17" s="208"/>
      <c r="E17" s="210"/>
      <c r="F17" s="209"/>
    </row>
    <row r="18" spans="1:6" ht="12">
      <c r="A18" s="206"/>
      <c r="B18" s="207" t="s">
        <v>1103</v>
      </c>
      <c r="C18" s="208"/>
      <c r="D18" s="208"/>
      <c r="E18" s="210"/>
      <c r="F18" s="209"/>
    </row>
    <row r="19" spans="1:6" ht="12">
      <c r="A19" s="206"/>
      <c r="B19" s="207" t="s">
        <v>1104</v>
      </c>
      <c r="C19" s="208"/>
      <c r="D19" s="208"/>
      <c r="E19" s="210"/>
      <c r="F19" s="209"/>
    </row>
    <row r="20" spans="1:6" ht="12">
      <c r="A20" s="206"/>
      <c r="B20" s="207" t="s">
        <v>1105</v>
      </c>
      <c r="C20" s="208"/>
      <c r="D20" s="208"/>
      <c r="E20" s="210"/>
      <c r="F20" s="209"/>
    </row>
    <row r="21" spans="1:6" ht="12">
      <c r="A21" s="206"/>
      <c r="B21" s="207"/>
      <c r="C21" s="208"/>
      <c r="D21" s="208"/>
      <c r="E21" s="210"/>
      <c r="F21" s="209"/>
    </row>
    <row r="22" spans="1:6" ht="12">
      <c r="A22" s="206"/>
      <c r="B22" s="207" t="s">
        <v>1106</v>
      </c>
      <c r="C22" s="208"/>
      <c r="D22" s="208"/>
      <c r="E22" s="210"/>
      <c r="F22" s="209"/>
    </row>
    <row r="23" spans="1:6" ht="12">
      <c r="A23" s="206">
        <v>2</v>
      </c>
      <c r="B23" s="207" t="s">
        <v>1107</v>
      </c>
      <c r="C23" s="208" t="s">
        <v>718</v>
      </c>
      <c r="D23" s="208">
        <v>1</v>
      </c>
      <c r="E23" s="210"/>
      <c r="F23" s="209">
        <f>+E23*D23</f>
        <v>0</v>
      </c>
    </row>
    <row r="24" spans="1:6" ht="12">
      <c r="A24" s="206">
        <v>3</v>
      </c>
      <c r="B24" s="207" t="s">
        <v>728</v>
      </c>
      <c r="C24" s="208" t="s">
        <v>718</v>
      </c>
      <c r="D24" s="208">
        <v>1</v>
      </c>
      <c r="E24" s="210"/>
      <c r="F24" s="209">
        <f>+E24*D24</f>
        <v>0</v>
      </c>
    </row>
    <row r="25" spans="1:6" ht="12">
      <c r="A25" s="206"/>
      <c r="B25" s="207"/>
      <c r="C25" s="208"/>
      <c r="D25" s="208"/>
      <c r="E25" s="210"/>
      <c r="F25" s="209">
        <f>+E25*D25</f>
        <v>0</v>
      </c>
    </row>
    <row r="26" spans="1:6" ht="12">
      <c r="A26" s="206">
        <v>4</v>
      </c>
      <c r="B26" s="207" t="s">
        <v>729</v>
      </c>
      <c r="C26" s="208" t="s">
        <v>718</v>
      </c>
      <c r="D26" s="208">
        <v>1</v>
      </c>
      <c r="E26" s="210"/>
      <c r="F26" s="209">
        <f>+E26*D26</f>
        <v>0</v>
      </c>
    </row>
    <row r="27" spans="1:6" thickBot="1">
      <c r="A27" s="206"/>
      <c r="B27" s="207"/>
      <c r="C27" s="208"/>
      <c r="D27" s="208"/>
      <c r="E27" s="210"/>
      <c r="F27" s="209">
        <f>+E27*D27</f>
        <v>0</v>
      </c>
    </row>
    <row r="28" spans="1:6" thickBot="1">
      <c r="A28" s="213"/>
      <c r="B28" s="405" t="s">
        <v>1108</v>
      </c>
      <c r="C28" s="406"/>
      <c r="D28" s="406"/>
      <c r="E28" s="407"/>
      <c r="F28" s="214">
        <f>SUM(F10:F27)</f>
        <v>0</v>
      </c>
    </row>
    <row r="29" spans="1:6" ht="12">
      <c r="A29" s="206"/>
      <c r="B29" s="207"/>
      <c r="C29" s="208"/>
      <c r="D29" s="208"/>
      <c r="E29" s="210"/>
      <c r="F29" s="209"/>
    </row>
    <row r="30" spans="1:6" ht="12">
      <c r="A30" s="206"/>
      <c r="B30" s="211" t="s">
        <v>733</v>
      </c>
      <c r="C30" s="212"/>
      <c r="D30" s="208"/>
      <c r="E30" s="212"/>
      <c r="F30" s="209">
        <f>+E30*D30</f>
        <v>0</v>
      </c>
    </row>
    <row r="31" spans="1:6" ht="12">
      <c r="A31" s="206">
        <v>10</v>
      </c>
      <c r="B31" s="211" t="s">
        <v>734</v>
      </c>
      <c r="C31" s="212" t="s">
        <v>718</v>
      </c>
      <c r="D31" s="208">
        <v>2</v>
      </c>
      <c r="E31" s="212"/>
      <c r="F31" s="209">
        <f>+E31*D31</f>
        <v>0</v>
      </c>
    </row>
    <row r="32" spans="1:6" ht="12">
      <c r="A32" s="206"/>
      <c r="B32" s="211"/>
      <c r="C32" s="212"/>
      <c r="D32" s="208"/>
      <c r="E32" s="212"/>
      <c r="F32" s="209">
        <f>+E32*D32</f>
        <v>0</v>
      </c>
    </row>
    <row r="33" spans="1:6" ht="12">
      <c r="A33" s="206"/>
      <c r="B33" s="211" t="s">
        <v>735</v>
      </c>
      <c r="C33" s="212"/>
      <c r="D33" s="208"/>
      <c r="E33" s="212"/>
      <c r="F33" s="209">
        <f>+E33*D33</f>
        <v>0</v>
      </c>
    </row>
    <row r="34" spans="1:6" ht="12">
      <c r="A34" s="206">
        <v>11</v>
      </c>
      <c r="B34" s="211" t="s">
        <v>734</v>
      </c>
      <c r="C34" s="212" t="s">
        <v>718</v>
      </c>
      <c r="D34" s="208">
        <v>2</v>
      </c>
      <c r="E34" s="212"/>
      <c r="F34" s="209">
        <f>+E34*D34</f>
        <v>0</v>
      </c>
    </row>
    <row r="35" spans="1:6" ht="12">
      <c r="A35" s="206"/>
      <c r="B35" s="207"/>
      <c r="C35" s="208"/>
      <c r="D35" s="208"/>
      <c r="E35" s="210"/>
      <c r="F35" s="209">
        <f t="shared" ref="F35:F43" si="1">+E35*D35</f>
        <v>0</v>
      </c>
    </row>
    <row r="36" spans="1:6" ht="12">
      <c r="A36" s="206"/>
      <c r="B36" s="207" t="s">
        <v>738</v>
      </c>
      <c r="C36" s="208"/>
      <c r="D36" s="208"/>
      <c r="E36" s="210"/>
      <c r="F36" s="209">
        <f t="shared" si="1"/>
        <v>0</v>
      </c>
    </row>
    <row r="37" spans="1:6" ht="12">
      <c r="A37" s="206">
        <v>12</v>
      </c>
      <c r="B37" s="207" t="s">
        <v>1109</v>
      </c>
      <c r="C37" s="208" t="s">
        <v>718</v>
      </c>
      <c r="D37" s="208">
        <v>1</v>
      </c>
      <c r="E37" s="210"/>
      <c r="F37" s="209">
        <f t="shared" si="1"/>
        <v>0</v>
      </c>
    </row>
    <row r="38" spans="1:6" ht="12">
      <c r="A38" s="206">
        <v>13</v>
      </c>
      <c r="B38" s="207" t="s">
        <v>740</v>
      </c>
      <c r="C38" s="208" t="s">
        <v>718</v>
      </c>
      <c r="D38" s="208">
        <v>4</v>
      </c>
      <c r="E38" s="210"/>
      <c r="F38" s="209">
        <f t="shared" si="1"/>
        <v>0</v>
      </c>
    </row>
    <row r="39" spans="1:6" ht="12">
      <c r="A39" s="206">
        <v>14</v>
      </c>
      <c r="B39" s="207" t="s">
        <v>788</v>
      </c>
      <c r="C39" s="208" t="s">
        <v>718</v>
      </c>
      <c r="D39" s="208">
        <v>2</v>
      </c>
      <c r="E39" s="210"/>
      <c r="F39" s="209">
        <f t="shared" si="1"/>
        <v>0</v>
      </c>
    </row>
    <row r="40" spans="1:6" ht="12">
      <c r="A40" s="206"/>
      <c r="B40" s="207"/>
      <c r="C40" s="208"/>
      <c r="D40" s="208"/>
      <c r="E40" s="210"/>
      <c r="F40" s="209">
        <f t="shared" si="1"/>
        <v>0</v>
      </c>
    </row>
    <row r="41" spans="1:6" ht="12">
      <c r="A41" s="206"/>
      <c r="B41" s="207" t="s">
        <v>741</v>
      </c>
      <c r="C41" s="208"/>
      <c r="D41" s="208"/>
      <c r="E41" s="210"/>
      <c r="F41" s="209">
        <f t="shared" si="1"/>
        <v>0</v>
      </c>
    </row>
    <row r="42" spans="1:6" ht="12">
      <c r="A42" s="206">
        <v>15</v>
      </c>
      <c r="B42" s="207" t="s">
        <v>1109</v>
      </c>
      <c r="C42" s="208" t="s">
        <v>718</v>
      </c>
      <c r="D42" s="208">
        <v>2</v>
      </c>
      <c r="E42" s="210"/>
      <c r="F42" s="209">
        <f t="shared" si="1"/>
        <v>0</v>
      </c>
    </row>
    <row r="43" spans="1:6" ht="12">
      <c r="A43" s="206">
        <v>16</v>
      </c>
      <c r="B43" s="207" t="s">
        <v>740</v>
      </c>
      <c r="C43" s="208" t="s">
        <v>718</v>
      </c>
      <c r="D43" s="208">
        <v>5</v>
      </c>
      <c r="E43" s="210"/>
      <c r="F43" s="209">
        <f t="shared" si="1"/>
        <v>0</v>
      </c>
    </row>
    <row r="44" spans="1:6" ht="12">
      <c r="A44" s="206">
        <v>17</v>
      </c>
      <c r="B44" s="207" t="s">
        <v>788</v>
      </c>
      <c r="C44" s="208" t="s">
        <v>718</v>
      </c>
      <c r="D44" s="208">
        <v>3</v>
      </c>
      <c r="E44" s="210"/>
      <c r="F44" s="209">
        <f>+E44*D44</f>
        <v>0</v>
      </c>
    </row>
    <row r="45" spans="1:6" ht="12">
      <c r="A45" s="206"/>
      <c r="B45" s="207"/>
      <c r="C45" s="208"/>
      <c r="D45" s="208"/>
      <c r="E45" s="210"/>
      <c r="F45" s="209">
        <f t="shared" ref="F45:F74" si="2">+E45*D45</f>
        <v>0</v>
      </c>
    </row>
    <row r="46" spans="1:6" ht="12">
      <c r="A46" s="206"/>
      <c r="B46" s="207" t="s">
        <v>789</v>
      </c>
      <c r="C46" s="208"/>
      <c r="D46" s="208"/>
      <c r="E46" s="210"/>
      <c r="F46" s="209">
        <f t="shared" si="2"/>
        <v>0</v>
      </c>
    </row>
    <row r="47" spans="1:6" ht="12">
      <c r="A47" s="206">
        <v>18</v>
      </c>
      <c r="B47" s="207" t="s">
        <v>748</v>
      </c>
      <c r="C47" s="208" t="s">
        <v>718</v>
      </c>
      <c r="D47" s="208">
        <v>1</v>
      </c>
      <c r="E47" s="210"/>
      <c r="F47" s="209">
        <f t="shared" si="2"/>
        <v>0</v>
      </c>
    </row>
    <row r="48" spans="1:6" ht="12">
      <c r="A48" s="206"/>
      <c r="B48" s="207"/>
      <c r="C48" s="208"/>
      <c r="D48" s="208"/>
      <c r="E48" s="210"/>
      <c r="F48" s="209">
        <f t="shared" si="2"/>
        <v>0</v>
      </c>
    </row>
    <row r="49" spans="1:6" ht="12">
      <c r="A49" s="206"/>
      <c r="B49" s="211" t="s">
        <v>746</v>
      </c>
      <c r="C49" s="212"/>
      <c r="D49" s="208"/>
      <c r="E49" s="212"/>
      <c r="F49" s="209">
        <f t="shared" si="2"/>
        <v>0</v>
      </c>
    </row>
    <row r="50" spans="1:6" ht="12">
      <c r="A50" s="206">
        <v>19</v>
      </c>
      <c r="B50" s="211" t="s">
        <v>1110</v>
      </c>
      <c r="C50" s="212" t="s">
        <v>276</v>
      </c>
      <c r="D50" s="208">
        <v>0.5</v>
      </c>
      <c r="E50" s="212"/>
      <c r="F50" s="209">
        <f t="shared" si="2"/>
        <v>0</v>
      </c>
    </row>
    <row r="51" spans="1:6" ht="12">
      <c r="A51" s="206">
        <v>20</v>
      </c>
      <c r="B51" s="211" t="s">
        <v>748</v>
      </c>
      <c r="C51" s="212" t="s">
        <v>276</v>
      </c>
      <c r="D51" s="208">
        <v>3</v>
      </c>
      <c r="E51" s="212"/>
      <c r="F51" s="209">
        <f t="shared" si="2"/>
        <v>0</v>
      </c>
    </row>
    <row r="52" spans="1:6" ht="12">
      <c r="A52" s="206">
        <v>21</v>
      </c>
      <c r="B52" s="211" t="s">
        <v>749</v>
      </c>
      <c r="C52" s="212" t="s">
        <v>276</v>
      </c>
      <c r="D52" s="208">
        <v>2</v>
      </c>
      <c r="E52" s="212"/>
      <c r="F52" s="209">
        <f t="shared" si="2"/>
        <v>0</v>
      </c>
    </row>
    <row r="53" spans="1:6" ht="12">
      <c r="A53" s="206"/>
      <c r="B53" s="211"/>
      <c r="C53" s="212"/>
      <c r="D53" s="208"/>
      <c r="E53" s="212"/>
      <c r="F53" s="209">
        <f t="shared" si="2"/>
        <v>0</v>
      </c>
    </row>
    <row r="54" spans="1:6" ht="12">
      <c r="A54" s="206"/>
      <c r="B54" s="211" t="s">
        <v>750</v>
      </c>
      <c r="C54" s="212"/>
      <c r="D54" s="208"/>
      <c r="E54" s="212"/>
      <c r="F54" s="209">
        <f t="shared" si="2"/>
        <v>0</v>
      </c>
    </row>
    <row r="55" spans="1:6" ht="12">
      <c r="A55" s="206">
        <v>22</v>
      </c>
      <c r="B55" s="211" t="s">
        <v>1111</v>
      </c>
      <c r="C55" s="212" t="s">
        <v>718</v>
      </c>
      <c r="D55" s="208">
        <v>1</v>
      </c>
      <c r="E55" s="212"/>
      <c r="F55" s="209">
        <f t="shared" si="2"/>
        <v>0</v>
      </c>
    </row>
    <row r="56" spans="1:6" ht="12">
      <c r="A56" s="206"/>
      <c r="B56" s="211"/>
      <c r="C56" s="212"/>
      <c r="D56" s="208"/>
      <c r="E56" s="212"/>
      <c r="F56" s="209">
        <f t="shared" si="2"/>
        <v>0</v>
      </c>
    </row>
    <row r="57" spans="1:6" ht="12">
      <c r="A57" s="206">
        <v>23</v>
      </c>
      <c r="B57" s="207" t="s">
        <v>1112</v>
      </c>
      <c r="C57" s="208" t="s">
        <v>276</v>
      </c>
      <c r="D57" s="208">
        <v>10</v>
      </c>
      <c r="E57" s="210"/>
      <c r="F57" s="209">
        <f t="shared" si="2"/>
        <v>0</v>
      </c>
    </row>
    <row r="58" spans="1:6" ht="12">
      <c r="A58" s="206"/>
      <c r="B58" s="211"/>
      <c r="C58" s="212"/>
      <c r="D58" s="208"/>
      <c r="E58" s="212"/>
      <c r="F58" s="209">
        <f t="shared" si="2"/>
        <v>0</v>
      </c>
    </row>
    <row r="59" spans="1:6" ht="12">
      <c r="A59" s="206">
        <v>24</v>
      </c>
      <c r="B59" s="211" t="s">
        <v>1113</v>
      </c>
      <c r="C59" s="212" t="s">
        <v>718</v>
      </c>
      <c r="D59" s="208">
        <v>4</v>
      </c>
      <c r="E59" s="212"/>
      <c r="F59" s="209">
        <f t="shared" si="2"/>
        <v>0</v>
      </c>
    </row>
    <row r="60" spans="1:6" ht="12">
      <c r="A60" s="206"/>
      <c r="B60" s="207"/>
      <c r="C60" s="208"/>
      <c r="D60" s="208"/>
      <c r="E60" s="210"/>
      <c r="F60" s="209">
        <f t="shared" si="2"/>
        <v>0</v>
      </c>
    </row>
    <row r="61" spans="1:6" ht="12">
      <c r="A61" s="206">
        <v>25</v>
      </c>
      <c r="B61" s="211" t="s">
        <v>1114</v>
      </c>
      <c r="C61" s="212" t="s">
        <v>718</v>
      </c>
      <c r="D61" s="208">
        <v>4</v>
      </c>
      <c r="E61" s="212"/>
      <c r="F61" s="209">
        <f t="shared" si="2"/>
        <v>0</v>
      </c>
    </row>
    <row r="62" spans="1:6" ht="12">
      <c r="A62" s="206"/>
      <c r="B62" s="211"/>
      <c r="C62" s="212"/>
      <c r="D62" s="208"/>
      <c r="E62" s="212"/>
      <c r="F62" s="209">
        <f t="shared" si="2"/>
        <v>0</v>
      </c>
    </row>
    <row r="63" spans="1:6" ht="12">
      <c r="A63" s="206">
        <v>26</v>
      </c>
      <c r="B63" s="211" t="s">
        <v>1115</v>
      </c>
      <c r="C63" s="212" t="s">
        <v>718</v>
      </c>
      <c r="D63" s="208">
        <v>1</v>
      </c>
      <c r="E63" s="212"/>
      <c r="F63" s="209">
        <f t="shared" si="2"/>
        <v>0</v>
      </c>
    </row>
    <row r="64" spans="1:6" ht="12">
      <c r="A64" s="206"/>
      <c r="B64" s="211"/>
      <c r="C64" s="212"/>
      <c r="D64" s="208"/>
      <c r="E64" s="212"/>
      <c r="F64" s="209">
        <f t="shared" si="2"/>
        <v>0</v>
      </c>
    </row>
    <row r="65" spans="1:6" ht="12">
      <c r="A65" s="206">
        <v>27</v>
      </c>
      <c r="B65" s="211" t="s">
        <v>1116</v>
      </c>
      <c r="C65" s="212" t="s">
        <v>718</v>
      </c>
      <c r="D65" s="208">
        <v>8</v>
      </c>
      <c r="E65" s="212"/>
      <c r="F65" s="209">
        <f t="shared" si="2"/>
        <v>0</v>
      </c>
    </row>
    <row r="66" spans="1:6" ht="12">
      <c r="A66" s="206"/>
      <c r="B66" s="211"/>
      <c r="C66" s="212"/>
      <c r="D66" s="208"/>
      <c r="E66" s="212"/>
      <c r="F66" s="209">
        <f t="shared" si="2"/>
        <v>0</v>
      </c>
    </row>
    <row r="67" spans="1:6" ht="12">
      <c r="A67" s="206">
        <v>28</v>
      </c>
      <c r="B67" s="211" t="s">
        <v>1117</v>
      </c>
      <c r="C67" s="212" t="s">
        <v>718</v>
      </c>
      <c r="D67" s="208">
        <v>8</v>
      </c>
      <c r="E67" s="212"/>
      <c r="F67" s="209">
        <f t="shared" si="2"/>
        <v>0</v>
      </c>
    </row>
    <row r="68" spans="1:6" ht="12">
      <c r="A68" s="206"/>
      <c r="B68" s="211"/>
      <c r="C68" s="212"/>
      <c r="D68" s="208"/>
      <c r="E68" s="212"/>
      <c r="F68" s="209">
        <f t="shared" si="2"/>
        <v>0</v>
      </c>
    </row>
    <row r="69" spans="1:6" ht="12">
      <c r="A69" s="206">
        <v>29</v>
      </c>
      <c r="B69" s="211" t="s">
        <v>1118</v>
      </c>
      <c r="C69" s="212" t="s">
        <v>718</v>
      </c>
      <c r="D69" s="208">
        <v>8</v>
      </c>
      <c r="E69" s="212"/>
      <c r="F69" s="209">
        <f t="shared" si="2"/>
        <v>0</v>
      </c>
    </row>
    <row r="70" spans="1:6" ht="12">
      <c r="A70" s="206"/>
      <c r="B70" s="211"/>
      <c r="C70" s="212"/>
      <c r="D70" s="208"/>
      <c r="E70" s="212"/>
      <c r="F70" s="209">
        <f t="shared" si="2"/>
        <v>0</v>
      </c>
    </row>
    <row r="71" spans="1:6" ht="12">
      <c r="A71" s="206">
        <v>30</v>
      </c>
      <c r="B71" s="211" t="s">
        <v>1119</v>
      </c>
      <c r="C71" s="212" t="s">
        <v>718</v>
      </c>
      <c r="D71" s="208">
        <v>16</v>
      </c>
      <c r="E71" s="212"/>
      <c r="F71" s="209">
        <f t="shared" si="2"/>
        <v>0</v>
      </c>
    </row>
    <row r="72" spans="1:6" ht="12">
      <c r="A72" s="206"/>
      <c r="B72" s="211"/>
      <c r="C72" s="212"/>
      <c r="D72" s="208"/>
      <c r="E72" s="212"/>
      <c r="F72" s="209">
        <f t="shared" si="2"/>
        <v>0</v>
      </c>
    </row>
    <row r="73" spans="1:6" ht="12">
      <c r="A73" s="206">
        <v>31</v>
      </c>
      <c r="B73" s="211" t="s">
        <v>1120</v>
      </c>
      <c r="C73" s="212" t="s">
        <v>718</v>
      </c>
      <c r="D73" s="208">
        <v>1</v>
      </c>
      <c r="E73" s="212"/>
      <c r="F73" s="209">
        <f t="shared" si="2"/>
        <v>0</v>
      </c>
    </row>
    <row r="74" spans="1:6" ht="12">
      <c r="A74" s="206"/>
      <c r="B74" s="211"/>
      <c r="C74" s="212"/>
      <c r="D74" s="208"/>
      <c r="E74" s="212"/>
      <c r="F74" s="209">
        <f t="shared" si="2"/>
        <v>0</v>
      </c>
    </row>
    <row r="75" spans="1:6" ht="24">
      <c r="A75" s="206">
        <v>32</v>
      </c>
      <c r="B75" s="211" t="s">
        <v>775</v>
      </c>
      <c r="C75" s="212" t="s">
        <v>776</v>
      </c>
      <c r="D75" s="208">
        <v>10</v>
      </c>
      <c r="E75" s="212"/>
      <c r="F75" s="209">
        <f>+E75*D75</f>
        <v>0</v>
      </c>
    </row>
    <row r="76" spans="1:6" ht="12">
      <c r="A76" s="206"/>
      <c r="B76" s="211"/>
      <c r="C76" s="212"/>
      <c r="D76" s="208"/>
      <c r="E76" s="212"/>
      <c r="F76" s="209">
        <f>+E76*D76</f>
        <v>0</v>
      </c>
    </row>
    <row r="77" spans="1:6" ht="12">
      <c r="A77" s="206">
        <v>33</v>
      </c>
      <c r="B77" s="211" t="s">
        <v>777</v>
      </c>
      <c r="C77" s="212" t="s">
        <v>255</v>
      </c>
      <c r="D77" s="208">
        <v>2000</v>
      </c>
      <c r="E77" s="212"/>
      <c r="F77" s="209">
        <f>+E77*D77</f>
        <v>0</v>
      </c>
    </row>
    <row r="78" spans="1:6" ht="12">
      <c r="A78" s="206"/>
      <c r="B78" s="211"/>
      <c r="C78" s="212"/>
      <c r="D78" s="208"/>
      <c r="E78" s="212"/>
      <c r="F78" s="209"/>
    </row>
    <row r="79" spans="1:6" ht="12">
      <c r="A79" s="206">
        <v>34</v>
      </c>
      <c r="B79" s="211" t="s">
        <v>778</v>
      </c>
      <c r="C79" s="212" t="s">
        <v>420</v>
      </c>
      <c r="D79" s="208">
        <v>1</v>
      </c>
      <c r="E79" s="212"/>
      <c r="F79" s="209">
        <f>+E79*D79</f>
        <v>0</v>
      </c>
    </row>
    <row r="80" spans="1:6" ht="12">
      <c r="A80" s="206">
        <v>35</v>
      </c>
      <c r="B80" s="211" t="s">
        <v>779</v>
      </c>
      <c r="C80" s="212" t="s">
        <v>780</v>
      </c>
      <c r="D80" s="208">
        <v>1</v>
      </c>
      <c r="E80" s="212"/>
      <c r="F80" s="209">
        <f>+E80*D80</f>
        <v>0</v>
      </c>
    </row>
    <row r="81" spans="1:6" thickBot="1">
      <c r="A81" s="206"/>
      <c r="B81" s="211"/>
      <c r="C81" s="212"/>
      <c r="D81" s="208"/>
      <c r="E81" s="212"/>
      <c r="F81" s="209">
        <f>+E81*D81</f>
        <v>0</v>
      </c>
    </row>
    <row r="82" spans="1:6" thickBot="1">
      <c r="A82" s="213"/>
      <c r="B82" s="408" t="s">
        <v>1121</v>
      </c>
      <c r="C82" s="409"/>
      <c r="D82" s="409"/>
      <c r="E82" s="410"/>
      <c r="F82" s="214">
        <f>SUM(F29:F81)</f>
        <v>0</v>
      </c>
    </row>
    <row r="83" spans="1:6" thickBot="1">
      <c r="A83" s="206"/>
      <c r="B83" s="207"/>
      <c r="C83" s="208"/>
      <c r="D83" s="208"/>
      <c r="E83" s="210"/>
      <c r="F83" s="209">
        <f>+E83*D83</f>
        <v>0</v>
      </c>
    </row>
    <row r="84" spans="1:6" ht="12" customHeight="1" thickBot="1">
      <c r="A84" s="213"/>
      <c r="B84" s="387" t="s">
        <v>1122</v>
      </c>
      <c r="C84" s="388"/>
      <c r="D84" s="388"/>
      <c r="E84" s="389"/>
      <c r="F84" s="214">
        <f>+F82+F28</f>
        <v>0</v>
      </c>
    </row>
    <row r="85" spans="1:6" ht="12" customHeight="1"/>
    <row r="86" spans="1:6" ht="12" customHeight="1"/>
    <row r="87" spans="1:6" ht="12" customHeight="1"/>
    <row r="88" spans="1:6" ht="12" customHeight="1"/>
    <row r="89" spans="1:6" ht="12" customHeight="1"/>
    <row r="90" spans="1:6" ht="12" customHeight="1"/>
    <row r="91" spans="1:6" ht="12" customHeight="1"/>
    <row r="92" spans="1:6" ht="12" customHeight="1"/>
    <row r="93" spans="1:6" ht="12" customHeight="1"/>
    <row r="94" spans="1:6" ht="12" customHeight="1"/>
    <row r="95" spans="1:6" ht="12" customHeight="1"/>
    <row r="96" spans="1: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</sheetData>
  <mergeCells count="7">
    <mergeCell ref="B84:E84"/>
    <mergeCell ref="A1:A3"/>
    <mergeCell ref="C1:D1"/>
    <mergeCell ref="E1:F3"/>
    <mergeCell ref="B2:D3"/>
    <mergeCell ref="B28:E28"/>
    <mergeCell ref="B82:E82"/>
  </mergeCells>
  <printOptions gridLines="1"/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5F0C7-08FC-4132-9049-99FE3C6949A5}">
  <dimension ref="A1:H37"/>
  <sheetViews>
    <sheetView topLeftCell="A2" workbookViewId="0">
      <selection activeCell="C40" sqref="C40"/>
    </sheetView>
  </sheetViews>
  <sheetFormatPr defaultRowHeight="11.25"/>
  <cols>
    <col min="1" max="1" width="5.1640625" style="288" customWidth="1"/>
    <col min="2" max="2" width="10.33203125" customWidth="1"/>
    <col min="3" max="3" width="88.5" customWidth="1"/>
    <col min="4" max="4" width="13.83203125" bestFit="1" customWidth="1"/>
    <col min="5" max="5" width="9.6640625" bestFit="1" customWidth="1"/>
    <col min="6" max="7" width="9.5" bestFit="1" customWidth="1"/>
    <col min="8" max="8" width="10.6640625" bestFit="1" customWidth="1"/>
    <col min="257" max="257" width="5.1640625" customWidth="1"/>
    <col min="258" max="258" width="10.33203125" customWidth="1"/>
    <col min="259" max="259" width="88.5" customWidth="1"/>
    <col min="260" max="260" width="13.83203125" bestFit="1" customWidth="1"/>
    <col min="261" max="261" width="9.6640625" bestFit="1" customWidth="1"/>
    <col min="262" max="263" width="9.5" bestFit="1" customWidth="1"/>
    <col min="264" max="264" width="10.6640625" bestFit="1" customWidth="1"/>
    <col min="513" max="513" width="5.1640625" customWidth="1"/>
    <col min="514" max="514" width="10.33203125" customWidth="1"/>
    <col min="515" max="515" width="88.5" customWidth="1"/>
    <col min="516" max="516" width="13.83203125" bestFit="1" customWidth="1"/>
    <col min="517" max="517" width="9.6640625" bestFit="1" customWidth="1"/>
    <col min="518" max="519" width="9.5" bestFit="1" customWidth="1"/>
    <col min="520" max="520" width="10.6640625" bestFit="1" customWidth="1"/>
    <col min="769" max="769" width="5.1640625" customWidth="1"/>
    <col min="770" max="770" width="10.33203125" customWidth="1"/>
    <col min="771" max="771" width="88.5" customWidth="1"/>
    <col min="772" max="772" width="13.83203125" bestFit="1" customWidth="1"/>
    <col min="773" max="773" width="9.6640625" bestFit="1" customWidth="1"/>
    <col min="774" max="775" width="9.5" bestFit="1" customWidth="1"/>
    <col min="776" max="776" width="10.6640625" bestFit="1" customWidth="1"/>
    <col min="1025" max="1025" width="5.1640625" customWidth="1"/>
    <col min="1026" max="1026" width="10.33203125" customWidth="1"/>
    <col min="1027" max="1027" width="88.5" customWidth="1"/>
    <col min="1028" max="1028" width="13.83203125" bestFit="1" customWidth="1"/>
    <col min="1029" max="1029" width="9.6640625" bestFit="1" customWidth="1"/>
    <col min="1030" max="1031" width="9.5" bestFit="1" customWidth="1"/>
    <col min="1032" max="1032" width="10.6640625" bestFit="1" customWidth="1"/>
    <col min="1281" max="1281" width="5.1640625" customWidth="1"/>
    <col min="1282" max="1282" width="10.33203125" customWidth="1"/>
    <col min="1283" max="1283" width="88.5" customWidth="1"/>
    <col min="1284" max="1284" width="13.83203125" bestFit="1" customWidth="1"/>
    <col min="1285" max="1285" width="9.6640625" bestFit="1" customWidth="1"/>
    <col min="1286" max="1287" width="9.5" bestFit="1" customWidth="1"/>
    <col min="1288" max="1288" width="10.6640625" bestFit="1" customWidth="1"/>
    <col min="1537" max="1537" width="5.1640625" customWidth="1"/>
    <col min="1538" max="1538" width="10.33203125" customWidth="1"/>
    <col min="1539" max="1539" width="88.5" customWidth="1"/>
    <col min="1540" max="1540" width="13.83203125" bestFit="1" customWidth="1"/>
    <col min="1541" max="1541" width="9.6640625" bestFit="1" customWidth="1"/>
    <col min="1542" max="1543" width="9.5" bestFit="1" customWidth="1"/>
    <col min="1544" max="1544" width="10.6640625" bestFit="1" customWidth="1"/>
    <col min="1793" max="1793" width="5.1640625" customWidth="1"/>
    <col min="1794" max="1794" width="10.33203125" customWidth="1"/>
    <col min="1795" max="1795" width="88.5" customWidth="1"/>
    <col min="1796" max="1796" width="13.83203125" bestFit="1" customWidth="1"/>
    <col min="1797" max="1797" width="9.6640625" bestFit="1" customWidth="1"/>
    <col min="1798" max="1799" width="9.5" bestFit="1" customWidth="1"/>
    <col min="1800" max="1800" width="10.6640625" bestFit="1" customWidth="1"/>
    <col min="2049" max="2049" width="5.1640625" customWidth="1"/>
    <col min="2050" max="2050" width="10.33203125" customWidth="1"/>
    <col min="2051" max="2051" width="88.5" customWidth="1"/>
    <col min="2052" max="2052" width="13.83203125" bestFit="1" customWidth="1"/>
    <col min="2053" max="2053" width="9.6640625" bestFit="1" customWidth="1"/>
    <col min="2054" max="2055" width="9.5" bestFit="1" customWidth="1"/>
    <col min="2056" max="2056" width="10.6640625" bestFit="1" customWidth="1"/>
    <col min="2305" max="2305" width="5.1640625" customWidth="1"/>
    <col min="2306" max="2306" width="10.33203125" customWidth="1"/>
    <col min="2307" max="2307" width="88.5" customWidth="1"/>
    <col min="2308" max="2308" width="13.83203125" bestFit="1" customWidth="1"/>
    <col min="2309" max="2309" width="9.6640625" bestFit="1" customWidth="1"/>
    <col min="2310" max="2311" width="9.5" bestFit="1" customWidth="1"/>
    <col min="2312" max="2312" width="10.6640625" bestFit="1" customWidth="1"/>
    <col min="2561" max="2561" width="5.1640625" customWidth="1"/>
    <col min="2562" max="2562" width="10.33203125" customWidth="1"/>
    <col min="2563" max="2563" width="88.5" customWidth="1"/>
    <col min="2564" max="2564" width="13.83203125" bestFit="1" customWidth="1"/>
    <col min="2565" max="2565" width="9.6640625" bestFit="1" customWidth="1"/>
    <col min="2566" max="2567" width="9.5" bestFit="1" customWidth="1"/>
    <col min="2568" max="2568" width="10.6640625" bestFit="1" customWidth="1"/>
    <col min="2817" max="2817" width="5.1640625" customWidth="1"/>
    <col min="2818" max="2818" width="10.33203125" customWidth="1"/>
    <col min="2819" max="2819" width="88.5" customWidth="1"/>
    <col min="2820" max="2820" width="13.83203125" bestFit="1" customWidth="1"/>
    <col min="2821" max="2821" width="9.6640625" bestFit="1" customWidth="1"/>
    <col min="2822" max="2823" width="9.5" bestFit="1" customWidth="1"/>
    <col min="2824" max="2824" width="10.6640625" bestFit="1" customWidth="1"/>
    <col min="3073" max="3073" width="5.1640625" customWidth="1"/>
    <col min="3074" max="3074" width="10.33203125" customWidth="1"/>
    <col min="3075" max="3075" width="88.5" customWidth="1"/>
    <col min="3076" max="3076" width="13.83203125" bestFit="1" customWidth="1"/>
    <col min="3077" max="3077" width="9.6640625" bestFit="1" customWidth="1"/>
    <col min="3078" max="3079" width="9.5" bestFit="1" customWidth="1"/>
    <col min="3080" max="3080" width="10.6640625" bestFit="1" customWidth="1"/>
    <col min="3329" max="3329" width="5.1640625" customWidth="1"/>
    <col min="3330" max="3330" width="10.33203125" customWidth="1"/>
    <col min="3331" max="3331" width="88.5" customWidth="1"/>
    <col min="3332" max="3332" width="13.83203125" bestFit="1" customWidth="1"/>
    <col min="3333" max="3333" width="9.6640625" bestFit="1" customWidth="1"/>
    <col min="3334" max="3335" width="9.5" bestFit="1" customWidth="1"/>
    <col min="3336" max="3336" width="10.6640625" bestFit="1" customWidth="1"/>
    <col min="3585" max="3585" width="5.1640625" customWidth="1"/>
    <col min="3586" max="3586" width="10.33203125" customWidth="1"/>
    <col min="3587" max="3587" width="88.5" customWidth="1"/>
    <col min="3588" max="3588" width="13.83203125" bestFit="1" customWidth="1"/>
    <col min="3589" max="3589" width="9.6640625" bestFit="1" customWidth="1"/>
    <col min="3590" max="3591" width="9.5" bestFit="1" customWidth="1"/>
    <col min="3592" max="3592" width="10.6640625" bestFit="1" customWidth="1"/>
    <col min="3841" max="3841" width="5.1640625" customWidth="1"/>
    <col min="3842" max="3842" width="10.33203125" customWidth="1"/>
    <col min="3843" max="3843" width="88.5" customWidth="1"/>
    <col min="3844" max="3844" width="13.83203125" bestFit="1" customWidth="1"/>
    <col min="3845" max="3845" width="9.6640625" bestFit="1" customWidth="1"/>
    <col min="3846" max="3847" width="9.5" bestFit="1" customWidth="1"/>
    <col min="3848" max="3848" width="10.6640625" bestFit="1" customWidth="1"/>
    <col min="4097" max="4097" width="5.1640625" customWidth="1"/>
    <col min="4098" max="4098" width="10.33203125" customWidth="1"/>
    <col min="4099" max="4099" width="88.5" customWidth="1"/>
    <col min="4100" max="4100" width="13.83203125" bestFit="1" customWidth="1"/>
    <col min="4101" max="4101" width="9.6640625" bestFit="1" customWidth="1"/>
    <col min="4102" max="4103" width="9.5" bestFit="1" customWidth="1"/>
    <col min="4104" max="4104" width="10.6640625" bestFit="1" customWidth="1"/>
    <col min="4353" max="4353" width="5.1640625" customWidth="1"/>
    <col min="4354" max="4354" width="10.33203125" customWidth="1"/>
    <col min="4355" max="4355" width="88.5" customWidth="1"/>
    <col min="4356" max="4356" width="13.83203125" bestFit="1" customWidth="1"/>
    <col min="4357" max="4357" width="9.6640625" bestFit="1" customWidth="1"/>
    <col min="4358" max="4359" width="9.5" bestFit="1" customWidth="1"/>
    <col min="4360" max="4360" width="10.6640625" bestFit="1" customWidth="1"/>
    <col min="4609" max="4609" width="5.1640625" customWidth="1"/>
    <col min="4610" max="4610" width="10.33203125" customWidth="1"/>
    <col min="4611" max="4611" width="88.5" customWidth="1"/>
    <col min="4612" max="4612" width="13.83203125" bestFit="1" customWidth="1"/>
    <col min="4613" max="4613" width="9.6640625" bestFit="1" customWidth="1"/>
    <col min="4614" max="4615" width="9.5" bestFit="1" customWidth="1"/>
    <col min="4616" max="4616" width="10.6640625" bestFit="1" customWidth="1"/>
    <col min="4865" max="4865" width="5.1640625" customWidth="1"/>
    <col min="4866" max="4866" width="10.33203125" customWidth="1"/>
    <col min="4867" max="4867" width="88.5" customWidth="1"/>
    <col min="4868" max="4868" width="13.83203125" bestFit="1" customWidth="1"/>
    <col min="4869" max="4869" width="9.6640625" bestFit="1" customWidth="1"/>
    <col min="4870" max="4871" width="9.5" bestFit="1" customWidth="1"/>
    <col min="4872" max="4872" width="10.6640625" bestFit="1" customWidth="1"/>
    <col min="5121" max="5121" width="5.1640625" customWidth="1"/>
    <col min="5122" max="5122" width="10.33203125" customWidth="1"/>
    <col min="5123" max="5123" width="88.5" customWidth="1"/>
    <col min="5124" max="5124" width="13.83203125" bestFit="1" customWidth="1"/>
    <col min="5125" max="5125" width="9.6640625" bestFit="1" customWidth="1"/>
    <col min="5126" max="5127" width="9.5" bestFit="1" customWidth="1"/>
    <col min="5128" max="5128" width="10.6640625" bestFit="1" customWidth="1"/>
    <col min="5377" max="5377" width="5.1640625" customWidth="1"/>
    <col min="5378" max="5378" width="10.33203125" customWidth="1"/>
    <col min="5379" max="5379" width="88.5" customWidth="1"/>
    <col min="5380" max="5380" width="13.83203125" bestFit="1" customWidth="1"/>
    <col min="5381" max="5381" width="9.6640625" bestFit="1" customWidth="1"/>
    <col min="5382" max="5383" width="9.5" bestFit="1" customWidth="1"/>
    <col min="5384" max="5384" width="10.6640625" bestFit="1" customWidth="1"/>
    <col min="5633" max="5633" width="5.1640625" customWidth="1"/>
    <col min="5634" max="5634" width="10.33203125" customWidth="1"/>
    <col min="5635" max="5635" width="88.5" customWidth="1"/>
    <col min="5636" max="5636" width="13.83203125" bestFit="1" customWidth="1"/>
    <col min="5637" max="5637" width="9.6640625" bestFit="1" customWidth="1"/>
    <col min="5638" max="5639" width="9.5" bestFit="1" customWidth="1"/>
    <col min="5640" max="5640" width="10.6640625" bestFit="1" customWidth="1"/>
    <col min="5889" max="5889" width="5.1640625" customWidth="1"/>
    <col min="5890" max="5890" width="10.33203125" customWidth="1"/>
    <col min="5891" max="5891" width="88.5" customWidth="1"/>
    <col min="5892" max="5892" width="13.83203125" bestFit="1" customWidth="1"/>
    <col min="5893" max="5893" width="9.6640625" bestFit="1" customWidth="1"/>
    <col min="5894" max="5895" width="9.5" bestFit="1" customWidth="1"/>
    <col min="5896" max="5896" width="10.6640625" bestFit="1" customWidth="1"/>
    <col min="6145" max="6145" width="5.1640625" customWidth="1"/>
    <col min="6146" max="6146" width="10.33203125" customWidth="1"/>
    <col min="6147" max="6147" width="88.5" customWidth="1"/>
    <col min="6148" max="6148" width="13.83203125" bestFit="1" customWidth="1"/>
    <col min="6149" max="6149" width="9.6640625" bestFit="1" customWidth="1"/>
    <col min="6150" max="6151" width="9.5" bestFit="1" customWidth="1"/>
    <col min="6152" max="6152" width="10.6640625" bestFit="1" customWidth="1"/>
    <col min="6401" max="6401" width="5.1640625" customWidth="1"/>
    <col min="6402" max="6402" width="10.33203125" customWidth="1"/>
    <col min="6403" max="6403" width="88.5" customWidth="1"/>
    <col min="6404" max="6404" width="13.83203125" bestFit="1" customWidth="1"/>
    <col min="6405" max="6405" width="9.6640625" bestFit="1" customWidth="1"/>
    <col min="6406" max="6407" width="9.5" bestFit="1" customWidth="1"/>
    <col min="6408" max="6408" width="10.6640625" bestFit="1" customWidth="1"/>
    <col min="6657" max="6657" width="5.1640625" customWidth="1"/>
    <col min="6658" max="6658" width="10.33203125" customWidth="1"/>
    <col min="6659" max="6659" width="88.5" customWidth="1"/>
    <col min="6660" max="6660" width="13.83203125" bestFit="1" customWidth="1"/>
    <col min="6661" max="6661" width="9.6640625" bestFit="1" customWidth="1"/>
    <col min="6662" max="6663" width="9.5" bestFit="1" customWidth="1"/>
    <col min="6664" max="6664" width="10.6640625" bestFit="1" customWidth="1"/>
    <col min="6913" max="6913" width="5.1640625" customWidth="1"/>
    <col min="6914" max="6914" width="10.33203125" customWidth="1"/>
    <col min="6915" max="6915" width="88.5" customWidth="1"/>
    <col min="6916" max="6916" width="13.83203125" bestFit="1" customWidth="1"/>
    <col min="6917" max="6917" width="9.6640625" bestFit="1" customWidth="1"/>
    <col min="6918" max="6919" width="9.5" bestFit="1" customWidth="1"/>
    <col min="6920" max="6920" width="10.6640625" bestFit="1" customWidth="1"/>
    <col min="7169" max="7169" width="5.1640625" customWidth="1"/>
    <col min="7170" max="7170" width="10.33203125" customWidth="1"/>
    <col min="7171" max="7171" width="88.5" customWidth="1"/>
    <col min="7172" max="7172" width="13.83203125" bestFit="1" customWidth="1"/>
    <col min="7173" max="7173" width="9.6640625" bestFit="1" customWidth="1"/>
    <col min="7174" max="7175" width="9.5" bestFit="1" customWidth="1"/>
    <col min="7176" max="7176" width="10.6640625" bestFit="1" customWidth="1"/>
    <col min="7425" max="7425" width="5.1640625" customWidth="1"/>
    <col min="7426" max="7426" width="10.33203125" customWidth="1"/>
    <col min="7427" max="7427" width="88.5" customWidth="1"/>
    <col min="7428" max="7428" width="13.83203125" bestFit="1" customWidth="1"/>
    <col min="7429" max="7429" width="9.6640625" bestFit="1" customWidth="1"/>
    <col min="7430" max="7431" width="9.5" bestFit="1" customWidth="1"/>
    <col min="7432" max="7432" width="10.6640625" bestFit="1" customWidth="1"/>
    <col min="7681" max="7681" width="5.1640625" customWidth="1"/>
    <col min="7682" max="7682" width="10.33203125" customWidth="1"/>
    <col min="7683" max="7683" width="88.5" customWidth="1"/>
    <col min="7684" max="7684" width="13.83203125" bestFit="1" customWidth="1"/>
    <col min="7685" max="7685" width="9.6640625" bestFit="1" customWidth="1"/>
    <col min="7686" max="7687" width="9.5" bestFit="1" customWidth="1"/>
    <col min="7688" max="7688" width="10.6640625" bestFit="1" customWidth="1"/>
    <col min="7937" max="7937" width="5.1640625" customWidth="1"/>
    <col min="7938" max="7938" width="10.33203125" customWidth="1"/>
    <col min="7939" max="7939" width="88.5" customWidth="1"/>
    <col min="7940" max="7940" width="13.83203125" bestFit="1" customWidth="1"/>
    <col min="7941" max="7941" width="9.6640625" bestFit="1" customWidth="1"/>
    <col min="7942" max="7943" width="9.5" bestFit="1" customWidth="1"/>
    <col min="7944" max="7944" width="10.6640625" bestFit="1" customWidth="1"/>
    <col min="8193" max="8193" width="5.1640625" customWidth="1"/>
    <col min="8194" max="8194" width="10.33203125" customWidth="1"/>
    <col min="8195" max="8195" width="88.5" customWidth="1"/>
    <col min="8196" max="8196" width="13.83203125" bestFit="1" customWidth="1"/>
    <col min="8197" max="8197" width="9.6640625" bestFit="1" customWidth="1"/>
    <col min="8198" max="8199" width="9.5" bestFit="1" customWidth="1"/>
    <col min="8200" max="8200" width="10.6640625" bestFit="1" customWidth="1"/>
    <col min="8449" max="8449" width="5.1640625" customWidth="1"/>
    <col min="8450" max="8450" width="10.33203125" customWidth="1"/>
    <col min="8451" max="8451" width="88.5" customWidth="1"/>
    <col min="8452" max="8452" width="13.83203125" bestFit="1" customWidth="1"/>
    <col min="8453" max="8453" width="9.6640625" bestFit="1" customWidth="1"/>
    <col min="8454" max="8455" width="9.5" bestFit="1" customWidth="1"/>
    <col min="8456" max="8456" width="10.6640625" bestFit="1" customWidth="1"/>
    <col min="8705" max="8705" width="5.1640625" customWidth="1"/>
    <col min="8706" max="8706" width="10.33203125" customWidth="1"/>
    <col min="8707" max="8707" width="88.5" customWidth="1"/>
    <col min="8708" max="8708" width="13.83203125" bestFit="1" customWidth="1"/>
    <col min="8709" max="8709" width="9.6640625" bestFit="1" customWidth="1"/>
    <col min="8710" max="8711" width="9.5" bestFit="1" customWidth="1"/>
    <col min="8712" max="8712" width="10.6640625" bestFit="1" customWidth="1"/>
    <col min="8961" max="8961" width="5.1640625" customWidth="1"/>
    <col min="8962" max="8962" width="10.33203125" customWidth="1"/>
    <col min="8963" max="8963" width="88.5" customWidth="1"/>
    <col min="8964" max="8964" width="13.83203125" bestFit="1" customWidth="1"/>
    <col min="8965" max="8965" width="9.6640625" bestFit="1" customWidth="1"/>
    <col min="8966" max="8967" width="9.5" bestFit="1" customWidth="1"/>
    <col min="8968" max="8968" width="10.6640625" bestFit="1" customWidth="1"/>
    <col min="9217" max="9217" width="5.1640625" customWidth="1"/>
    <col min="9218" max="9218" width="10.33203125" customWidth="1"/>
    <col min="9219" max="9219" width="88.5" customWidth="1"/>
    <col min="9220" max="9220" width="13.83203125" bestFit="1" customWidth="1"/>
    <col min="9221" max="9221" width="9.6640625" bestFit="1" customWidth="1"/>
    <col min="9222" max="9223" width="9.5" bestFit="1" customWidth="1"/>
    <col min="9224" max="9224" width="10.6640625" bestFit="1" customWidth="1"/>
    <col min="9473" max="9473" width="5.1640625" customWidth="1"/>
    <col min="9474" max="9474" width="10.33203125" customWidth="1"/>
    <col min="9475" max="9475" width="88.5" customWidth="1"/>
    <col min="9476" max="9476" width="13.83203125" bestFit="1" customWidth="1"/>
    <col min="9477" max="9477" width="9.6640625" bestFit="1" customWidth="1"/>
    <col min="9478" max="9479" width="9.5" bestFit="1" customWidth="1"/>
    <col min="9480" max="9480" width="10.6640625" bestFit="1" customWidth="1"/>
    <col min="9729" max="9729" width="5.1640625" customWidth="1"/>
    <col min="9730" max="9730" width="10.33203125" customWidth="1"/>
    <col min="9731" max="9731" width="88.5" customWidth="1"/>
    <col min="9732" max="9732" width="13.83203125" bestFit="1" customWidth="1"/>
    <col min="9733" max="9733" width="9.6640625" bestFit="1" customWidth="1"/>
    <col min="9734" max="9735" width="9.5" bestFit="1" customWidth="1"/>
    <col min="9736" max="9736" width="10.6640625" bestFit="1" customWidth="1"/>
    <col min="9985" max="9985" width="5.1640625" customWidth="1"/>
    <col min="9986" max="9986" width="10.33203125" customWidth="1"/>
    <col min="9987" max="9987" width="88.5" customWidth="1"/>
    <col min="9988" max="9988" width="13.83203125" bestFit="1" customWidth="1"/>
    <col min="9989" max="9989" width="9.6640625" bestFit="1" customWidth="1"/>
    <col min="9990" max="9991" width="9.5" bestFit="1" customWidth="1"/>
    <col min="9992" max="9992" width="10.6640625" bestFit="1" customWidth="1"/>
    <col min="10241" max="10241" width="5.1640625" customWidth="1"/>
    <col min="10242" max="10242" width="10.33203125" customWidth="1"/>
    <col min="10243" max="10243" width="88.5" customWidth="1"/>
    <col min="10244" max="10244" width="13.83203125" bestFit="1" customWidth="1"/>
    <col min="10245" max="10245" width="9.6640625" bestFit="1" customWidth="1"/>
    <col min="10246" max="10247" width="9.5" bestFit="1" customWidth="1"/>
    <col min="10248" max="10248" width="10.6640625" bestFit="1" customWidth="1"/>
    <col min="10497" max="10497" width="5.1640625" customWidth="1"/>
    <col min="10498" max="10498" width="10.33203125" customWidth="1"/>
    <col min="10499" max="10499" width="88.5" customWidth="1"/>
    <col min="10500" max="10500" width="13.83203125" bestFit="1" customWidth="1"/>
    <col min="10501" max="10501" width="9.6640625" bestFit="1" customWidth="1"/>
    <col min="10502" max="10503" width="9.5" bestFit="1" customWidth="1"/>
    <col min="10504" max="10504" width="10.6640625" bestFit="1" customWidth="1"/>
    <col min="10753" max="10753" width="5.1640625" customWidth="1"/>
    <col min="10754" max="10754" width="10.33203125" customWidth="1"/>
    <col min="10755" max="10755" width="88.5" customWidth="1"/>
    <col min="10756" max="10756" width="13.83203125" bestFit="1" customWidth="1"/>
    <col min="10757" max="10757" width="9.6640625" bestFit="1" customWidth="1"/>
    <col min="10758" max="10759" width="9.5" bestFit="1" customWidth="1"/>
    <col min="10760" max="10760" width="10.6640625" bestFit="1" customWidth="1"/>
    <col min="11009" max="11009" width="5.1640625" customWidth="1"/>
    <col min="11010" max="11010" width="10.33203125" customWidth="1"/>
    <col min="11011" max="11011" width="88.5" customWidth="1"/>
    <col min="11012" max="11012" width="13.83203125" bestFit="1" customWidth="1"/>
    <col min="11013" max="11013" width="9.6640625" bestFit="1" customWidth="1"/>
    <col min="11014" max="11015" width="9.5" bestFit="1" customWidth="1"/>
    <col min="11016" max="11016" width="10.6640625" bestFit="1" customWidth="1"/>
    <col min="11265" max="11265" width="5.1640625" customWidth="1"/>
    <col min="11266" max="11266" width="10.33203125" customWidth="1"/>
    <col min="11267" max="11267" width="88.5" customWidth="1"/>
    <col min="11268" max="11268" width="13.83203125" bestFit="1" customWidth="1"/>
    <col min="11269" max="11269" width="9.6640625" bestFit="1" customWidth="1"/>
    <col min="11270" max="11271" width="9.5" bestFit="1" customWidth="1"/>
    <col min="11272" max="11272" width="10.6640625" bestFit="1" customWidth="1"/>
    <col min="11521" max="11521" width="5.1640625" customWidth="1"/>
    <col min="11522" max="11522" width="10.33203125" customWidth="1"/>
    <col min="11523" max="11523" width="88.5" customWidth="1"/>
    <col min="11524" max="11524" width="13.83203125" bestFit="1" customWidth="1"/>
    <col min="11525" max="11525" width="9.6640625" bestFit="1" customWidth="1"/>
    <col min="11526" max="11527" width="9.5" bestFit="1" customWidth="1"/>
    <col min="11528" max="11528" width="10.6640625" bestFit="1" customWidth="1"/>
    <col min="11777" max="11777" width="5.1640625" customWidth="1"/>
    <col min="11778" max="11778" width="10.33203125" customWidth="1"/>
    <col min="11779" max="11779" width="88.5" customWidth="1"/>
    <col min="11780" max="11780" width="13.83203125" bestFit="1" customWidth="1"/>
    <col min="11781" max="11781" width="9.6640625" bestFit="1" customWidth="1"/>
    <col min="11782" max="11783" width="9.5" bestFit="1" customWidth="1"/>
    <col min="11784" max="11784" width="10.6640625" bestFit="1" customWidth="1"/>
    <col min="12033" max="12033" width="5.1640625" customWidth="1"/>
    <col min="12034" max="12034" width="10.33203125" customWidth="1"/>
    <col min="12035" max="12035" width="88.5" customWidth="1"/>
    <col min="12036" max="12036" width="13.83203125" bestFit="1" customWidth="1"/>
    <col min="12037" max="12037" width="9.6640625" bestFit="1" customWidth="1"/>
    <col min="12038" max="12039" width="9.5" bestFit="1" customWidth="1"/>
    <col min="12040" max="12040" width="10.6640625" bestFit="1" customWidth="1"/>
    <col min="12289" max="12289" width="5.1640625" customWidth="1"/>
    <col min="12290" max="12290" width="10.33203125" customWidth="1"/>
    <col min="12291" max="12291" width="88.5" customWidth="1"/>
    <col min="12292" max="12292" width="13.83203125" bestFit="1" customWidth="1"/>
    <col min="12293" max="12293" width="9.6640625" bestFit="1" customWidth="1"/>
    <col min="12294" max="12295" width="9.5" bestFit="1" customWidth="1"/>
    <col min="12296" max="12296" width="10.6640625" bestFit="1" customWidth="1"/>
    <col min="12545" max="12545" width="5.1640625" customWidth="1"/>
    <col min="12546" max="12546" width="10.33203125" customWidth="1"/>
    <col min="12547" max="12547" width="88.5" customWidth="1"/>
    <col min="12548" max="12548" width="13.83203125" bestFit="1" customWidth="1"/>
    <col min="12549" max="12549" width="9.6640625" bestFit="1" customWidth="1"/>
    <col min="12550" max="12551" width="9.5" bestFit="1" customWidth="1"/>
    <col min="12552" max="12552" width="10.6640625" bestFit="1" customWidth="1"/>
    <col min="12801" max="12801" width="5.1640625" customWidth="1"/>
    <col min="12802" max="12802" width="10.33203125" customWidth="1"/>
    <col min="12803" max="12803" width="88.5" customWidth="1"/>
    <col min="12804" max="12804" width="13.83203125" bestFit="1" customWidth="1"/>
    <col min="12805" max="12805" width="9.6640625" bestFit="1" customWidth="1"/>
    <col min="12806" max="12807" width="9.5" bestFit="1" customWidth="1"/>
    <col min="12808" max="12808" width="10.6640625" bestFit="1" customWidth="1"/>
    <col min="13057" max="13057" width="5.1640625" customWidth="1"/>
    <col min="13058" max="13058" width="10.33203125" customWidth="1"/>
    <col min="13059" max="13059" width="88.5" customWidth="1"/>
    <col min="13060" max="13060" width="13.83203125" bestFit="1" customWidth="1"/>
    <col min="13061" max="13061" width="9.6640625" bestFit="1" customWidth="1"/>
    <col min="13062" max="13063" width="9.5" bestFit="1" customWidth="1"/>
    <col min="13064" max="13064" width="10.6640625" bestFit="1" customWidth="1"/>
    <col min="13313" max="13313" width="5.1640625" customWidth="1"/>
    <col min="13314" max="13314" width="10.33203125" customWidth="1"/>
    <col min="13315" max="13315" width="88.5" customWidth="1"/>
    <col min="13316" max="13316" width="13.83203125" bestFit="1" customWidth="1"/>
    <col min="13317" max="13317" width="9.6640625" bestFit="1" customWidth="1"/>
    <col min="13318" max="13319" width="9.5" bestFit="1" customWidth="1"/>
    <col min="13320" max="13320" width="10.6640625" bestFit="1" customWidth="1"/>
    <col min="13569" max="13569" width="5.1640625" customWidth="1"/>
    <col min="13570" max="13570" width="10.33203125" customWidth="1"/>
    <col min="13571" max="13571" width="88.5" customWidth="1"/>
    <col min="13572" max="13572" width="13.83203125" bestFit="1" customWidth="1"/>
    <col min="13573" max="13573" width="9.6640625" bestFit="1" customWidth="1"/>
    <col min="13574" max="13575" width="9.5" bestFit="1" customWidth="1"/>
    <col min="13576" max="13576" width="10.6640625" bestFit="1" customWidth="1"/>
    <col min="13825" max="13825" width="5.1640625" customWidth="1"/>
    <col min="13826" max="13826" width="10.33203125" customWidth="1"/>
    <col min="13827" max="13827" width="88.5" customWidth="1"/>
    <col min="13828" max="13828" width="13.83203125" bestFit="1" customWidth="1"/>
    <col min="13829" max="13829" width="9.6640625" bestFit="1" customWidth="1"/>
    <col min="13830" max="13831" width="9.5" bestFit="1" customWidth="1"/>
    <col min="13832" max="13832" width="10.6640625" bestFit="1" customWidth="1"/>
    <col min="14081" max="14081" width="5.1640625" customWidth="1"/>
    <col min="14082" max="14082" width="10.33203125" customWidth="1"/>
    <col min="14083" max="14083" width="88.5" customWidth="1"/>
    <col min="14084" max="14084" width="13.83203125" bestFit="1" customWidth="1"/>
    <col min="14085" max="14085" width="9.6640625" bestFit="1" customWidth="1"/>
    <col min="14086" max="14087" width="9.5" bestFit="1" customWidth="1"/>
    <col min="14088" max="14088" width="10.6640625" bestFit="1" customWidth="1"/>
    <col min="14337" max="14337" width="5.1640625" customWidth="1"/>
    <col min="14338" max="14338" width="10.33203125" customWidth="1"/>
    <col min="14339" max="14339" width="88.5" customWidth="1"/>
    <col min="14340" max="14340" width="13.83203125" bestFit="1" customWidth="1"/>
    <col min="14341" max="14341" width="9.6640625" bestFit="1" customWidth="1"/>
    <col min="14342" max="14343" width="9.5" bestFit="1" customWidth="1"/>
    <col min="14344" max="14344" width="10.6640625" bestFit="1" customWidth="1"/>
    <col min="14593" max="14593" width="5.1640625" customWidth="1"/>
    <col min="14594" max="14594" width="10.33203125" customWidth="1"/>
    <col min="14595" max="14595" width="88.5" customWidth="1"/>
    <col min="14596" max="14596" width="13.83203125" bestFit="1" customWidth="1"/>
    <col min="14597" max="14597" width="9.6640625" bestFit="1" customWidth="1"/>
    <col min="14598" max="14599" width="9.5" bestFit="1" customWidth="1"/>
    <col min="14600" max="14600" width="10.6640625" bestFit="1" customWidth="1"/>
    <col min="14849" max="14849" width="5.1640625" customWidth="1"/>
    <col min="14850" max="14850" width="10.33203125" customWidth="1"/>
    <col min="14851" max="14851" width="88.5" customWidth="1"/>
    <col min="14852" max="14852" width="13.83203125" bestFit="1" customWidth="1"/>
    <col min="14853" max="14853" width="9.6640625" bestFit="1" customWidth="1"/>
    <col min="14854" max="14855" width="9.5" bestFit="1" customWidth="1"/>
    <col min="14856" max="14856" width="10.6640625" bestFit="1" customWidth="1"/>
    <col min="15105" max="15105" width="5.1640625" customWidth="1"/>
    <col min="15106" max="15106" width="10.33203125" customWidth="1"/>
    <col min="15107" max="15107" width="88.5" customWidth="1"/>
    <col min="15108" max="15108" width="13.83203125" bestFit="1" customWidth="1"/>
    <col min="15109" max="15109" width="9.6640625" bestFit="1" customWidth="1"/>
    <col min="15110" max="15111" width="9.5" bestFit="1" customWidth="1"/>
    <col min="15112" max="15112" width="10.6640625" bestFit="1" customWidth="1"/>
    <col min="15361" max="15361" width="5.1640625" customWidth="1"/>
    <col min="15362" max="15362" width="10.33203125" customWidth="1"/>
    <col min="15363" max="15363" width="88.5" customWidth="1"/>
    <col min="15364" max="15364" width="13.83203125" bestFit="1" customWidth="1"/>
    <col min="15365" max="15365" width="9.6640625" bestFit="1" customWidth="1"/>
    <col min="15366" max="15367" width="9.5" bestFit="1" customWidth="1"/>
    <col min="15368" max="15368" width="10.6640625" bestFit="1" customWidth="1"/>
    <col min="15617" max="15617" width="5.1640625" customWidth="1"/>
    <col min="15618" max="15618" width="10.33203125" customWidth="1"/>
    <col min="15619" max="15619" width="88.5" customWidth="1"/>
    <col min="15620" max="15620" width="13.83203125" bestFit="1" customWidth="1"/>
    <col min="15621" max="15621" width="9.6640625" bestFit="1" customWidth="1"/>
    <col min="15622" max="15623" width="9.5" bestFit="1" customWidth="1"/>
    <col min="15624" max="15624" width="10.6640625" bestFit="1" customWidth="1"/>
    <col min="15873" max="15873" width="5.1640625" customWidth="1"/>
    <col min="15874" max="15874" width="10.33203125" customWidth="1"/>
    <col min="15875" max="15875" width="88.5" customWidth="1"/>
    <col min="15876" max="15876" width="13.83203125" bestFit="1" customWidth="1"/>
    <col min="15877" max="15877" width="9.6640625" bestFit="1" customWidth="1"/>
    <col min="15878" max="15879" width="9.5" bestFit="1" customWidth="1"/>
    <col min="15880" max="15880" width="10.6640625" bestFit="1" customWidth="1"/>
    <col min="16129" max="16129" width="5.1640625" customWidth="1"/>
    <col min="16130" max="16130" width="10.33203125" customWidth="1"/>
    <col min="16131" max="16131" width="88.5" customWidth="1"/>
    <col min="16132" max="16132" width="13.83203125" bestFit="1" customWidth="1"/>
    <col min="16133" max="16133" width="9.6640625" bestFit="1" customWidth="1"/>
    <col min="16134" max="16135" width="9.5" bestFit="1" customWidth="1"/>
    <col min="16136" max="16136" width="10.6640625" bestFit="1" customWidth="1"/>
  </cols>
  <sheetData>
    <row r="1" spans="1:8" ht="34.5" thickBot="1">
      <c r="A1" s="220" t="s">
        <v>852</v>
      </c>
      <c r="B1" s="221" t="s">
        <v>853</v>
      </c>
      <c r="C1" s="221" t="s">
        <v>55</v>
      </c>
      <c r="D1" s="221" t="s">
        <v>854</v>
      </c>
      <c r="E1" s="221" t="s">
        <v>855</v>
      </c>
      <c r="F1" s="221" t="s">
        <v>136</v>
      </c>
      <c r="G1" s="222" t="s">
        <v>856</v>
      </c>
      <c r="H1" s="223" t="s">
        <v>857</v>
      </c>
    </row>
    <row r="2" spans="1:8" s="290" customFormat="1" ht="33.75">
      <c r="A2" s="224">
        <v>1</v>
      </c>
      <c r="B2" s="411" t="s">
        <v>1123</v>
      </c>
      <c r="C2" s="226" t="s">
        <v>1124</v>
      </c>
      <c r="D2" s="227"/>
      <c r="E2" s="227" t="s">
        <v>780</v>
      </c>
      <c r="F2" s="227">
        <v>1</v>
      </c>
      <c r="G2" s="228"/>
      <c r="H2" s="229">
        <f t="shared" ref="H2:H36" si="0">F2*G2</f>
        <v>0</v>
      </c>
    </row>
    <row r="3" spans="1:8" s="290" customFormat="1" ht="12.75">
      <c r="A3" s="230">
        <v>2</v>
      </c>
      <c r="B3" s="412"/>
      <c r="C3" s="232" t="s">
        <v>918</v>
      </c>
      <c r="D3" s="237"/>
      <c r="E3" s="324" t="s">
        <v>861</v>
      </c>
      <c r="F3" s="234">
        <v>1</v>
      </c>
      <c r="G3" s="238"/>
      <c r="H3" s="236">
        <f t="shared" si="0"/>
        <v>0</v>
      </c>
    </row>
    <row r="4" spans="1:8" s="290" customFormat="1" ht="12.75">
      <c r="A4" s="230">
        <v>3</v>
      </c>
      <c r="B4" s="412"/>
      <c r="C4" s="232" t="s">
        <v>1125</v>
      </c>
      <c r="D4" s="237"/>
      <c r="E4" s="324" t="s">
        <v>718</v>
      </c>
      <c r="F4" s="237">
        <v>1</v>
      </c>
      <c r="G4" s="235"/>
      <c r="H4" s="236">
        <f t="shared" si="0"/>
        <v>0</v>
      </c>
    </row>
    <row r="5" spans="1:8" s="290" customFormat="1" ht="12.75">
      <c r="A5" s="230">
        <v>4</v>
      </c>
      <c r="B5" s="412"/>
      <c r="C5" s="240" t="s">
        <v>1126</v>
      </c>
      <c r="D5" s="237"/>
      <c r="E5" s="324" t="s">
        <v>718</v>
      </c>
      <c r="F5" s="237">
        <v>1</v>
      </c>
      <c r="G5" s="235"/>
      <c r="H5" s="236">
        <f t="shared" si="0"/>
        <v>0</v>
      </c>
    </row>
    <row r="6" spans="1:8" s="290" customFormat="1" ht="12.75">
      <c r="A6" s="230">
        <v>5</v>
      </c>
      <c r="B6" s="412"/>
      <c r="C6" s="240" t="s">
        <v>1127</v>
      </c>
      <c r="D6" s="237"/>
      <c r="E6" s="324" t="s">
        <v>718</v>
      </c>
      <c r="F6" s="237">
        <v>1</v>
      </c>
      <c r="G6" s="235"/>
      <c r="H6" s="236">
        <f t="shared" si="0"/>
        <v>0</v>
      </c>
    </row>
    <row r="7" spans="1:8" s="290" customFormat="1" ht="12.75">
      <c r="A7" s="230">
        <v>6</v>
      </c>
      <c r="B7" s="412"/>
      <c r="C7" s="239" t="s">
        <v>1128</v>
      </c>
      <c r="D7" s="237"/>
      <c r="E7" s="234" t="s">
        <v>718</v>
      </c>
      <c r="F7" s="234">
        <v>1</v>
      </c>
      <c r="G7" s="238"/>
      <c r="H7" s="236">
        <f t="shared" si="0"/>
        <v>0</v>
      </c>
    </row>
    <row r="8" spans="1:8" s="290" customFormat="1" ht="12.75">
      <c r="A8" s="230">
        <v>7</v>
      </c>
      <c r="B8" s="412"/>
      <c r="C8" s="239" t="s">
        <v>1129</v>
      </c>
      <c r="D8" s="237"/>
      <c r="E8" s="234" t="s">
        <v>718</v>
      </c>
      <c r="F8" s="234">
        <v>1</v>
      </c>
      <c r="G8" s="238"/>
      <c r="H8" s="236">
        <f t="shared" si="0"/>
        <v>0</v>
      </c>
    </row>
    <row r="9" spans="1:8" s="290" customFormat="1" ht="12.75">
      <c r="A9" s="230">
        <v>8</v>
      </c>
      <c r="B9" s="412"/>
      <c r="C9" s="240" t="s">
        <v>1130</v>
      </c>
      <c r="D9" s="273"/>
      <c r="E9" s="237" t="s">
        <v>718</v>
      </c>
      <c r="F9" s="237">
        <v>1</v>
      </c>
      <c r="G9" s="238"/>
      <c r="H9" s="236">
        <f t="shared" si="0"/>
        <v>0</v>
      </c>
    </row>
    <row r="10" spans="1:8" s="290" customFormat="1" ht="12.75">
      <c r="A10" s="230">
        <v>9</v>
      </c>
      <c r="B10" s="412"/>
      <c r="C10" s="241" t="s">
        <v>1131</v>
      </c>
      <c r="D10" s="231"/>
      <c r="E10" s="231" t="s">
        <v>718</v>
      </c>
      <c r="F10" s="231">
        <v>1</v>
      </c>
      <c r="G10" s="242"/>
      <c r="H10" s="243">
        <f t="shared" si="0"/>
        <v>0</v>
      </c>
    </row>
    <row r="11" spans="1:8" s="290" customFormat="1" ht="12.75">
      <c r="A11" s="230">
        <v>10</v>
      </c>
      <c r="B11" s="412"/>
      <c r="C11" s="232" t="s">
        <v>1132</v>
      </c>
      <c r="D11" s="231"/>
      <c r="E11" s="324" t="s">
        <v>718</v>
      </c>
      <c r="F11" s="231">
        <v>3</v>
      </c>
      <c r="G11" s="325"/>
      <c r="H11" s="236">
        <f t="shared" si="0"/>
        <v>0</v>
      </c>
    </row>
    <row r="12" spans="1:8" s="290" customFormat="1" ht="12.75">
      <c r="A12" s="230">
        <v>11</v>
      </c>
      <c r="B12" s="412"/>
      <c r="C12" s="241" t="s">
        <v>925</v>
      </c>
      <c r="D12" s="237"/>
      <c r="E12" s="231" t="s">
        <v>861</v>
      </c>
      <c r="F12" s="231">
        <v>1</v>
      </c>
      <c r="G12" s="238"/>
      <c r="H12" s="236">
        <f>F12*G12</f>
        <v>0</v>
      </c>
    </row>
    <row r="13" spans="1:8" s="290" customFormat="1" ht="12.75">
      <c r="A13" s="230">
        <v>12</v>
      </c>
      <c r="B13" s="412"/>
      <c r="C13" s="232" t="s">
        <v>1133</v>
      </c>
      <c r="D13" s="237"/>
      <c r="E13" s="237" t="s">
        <v>718</v>
      </c>
      <c r="F13" s="237">
        <v>3</v>
      </c>
      <c r="G13" s="235"/>
      <c r="H13" s="236">
        <f t="shared" si="0"/>
        <v>0</v>
      </c>
    </row>
    <row r="14" spans="1:8" s="290" customFormat="1" ht="22.5">
      <c r="A14" s="230">
        <v>13</v>
      </c>
      <c r="B14" s="412"/>
      <c r="C14" s="232" t="s">
        <v>1134</v>
      </c>
      <c r="D14" s="237"/>
      <c r="E14" s="324" t="s">
        <v>718</v>
      </c>
      <c r="F14" s="237">
        <v>1</v>
      </c>
      <c r="G14" s="235"/>
      <c r="H14" s="236">
        <f t="shared" si="0"/>
        <v>0</v>
      </c>
    </row>
    <row r="15" spans="1:8" s="290" customFormat="1" ht="22.5">
      <c r="A15" s="230">
        <v>14</v>
      </c>
      <c r="B15" s="412"/>
      <c r="C15" s="240" t="s">
        <v>1135</v>
      </c>
      <c r="D15" s="237"/>
      <c r="E15" s="237" t="s">
        <v>718</v>
      </c>
      <c r="F15" s="237">
        <v>1</v>
      </c>
      <c r="G15" s="235"/>
      <c r="H15" s="236">
        <f t="shared" si="0"/>
        <v>0</v>
      </c>
    </row>
    <row r="16" spans="1:8" s="290" customFormat="1" ht="12.75">
      <c r="A16" s="230">
        <v>15</v>
      </c>
      <c r="B16" s="412"/>
      <c r="C16" s="239" t="s">
        <v>1136</v>
      </c>
      <c r="D16" s="237"/>
      <c r="E16" s="237" t="s">
        <v>718</v>
      </c>
      <c r="F16" s="237">
        <v>10</v>
      </c>
      <c r="G16" s="238"/>
      <c r="H16" s="236">
        <f t="shared" si="0"/>
        <v>0</v>
      </c>
    </row>
    <row r="17" spans="1:8" s="290" customFormat="1" ht="13.5" thickBot="1">
      <c r="A17" s="244">
        <v>16</v>
      </c>
      <c r="B17" s="413"/>
      <c r="C17" s="246" t="s">
        <v>1137</v>
      </c>
      <c r="D17" s="245"/>
      <c r="E17" s="326" t="s">
        <v>420</v>
      </c>
      <c r="F17" s="248">
        <v>1</v>
      </c>
      <c r="G17" s="327"/>
      <c r="H17" s="250">
        <f t="shared" si="0"/>
        <v>0</v>
      </c>
    </row>
    <row r="18" spans="1:8" s="290" customFormat="1" ht="12.75">
      <c r="A18" s="224">
        <v>17</v>
      </c>
      <c r="B18" s="424" t="s">
        <v>1138</v>
      </c>
      <c r="C18" s="328" t="s">
        <v>1139</v>
      </c>
      <c r="D18" s="329"/>
      <c r="E18" s="330" t="s">
        <v>909</v>
      </c>
      <c r="F18" s="329">
        <v>1</v>
      </c>
      <c r="G18" s="331"/>
      <c r="H18" s="229">
        <f t="shared" si="0"/>
        <v>0</v>
      </c>
    </row>
    <row r="19" spans="1:8" s="290" customFormat="1" ht="12.75">
      <c r="A19" s="230">
        <v>18</v>
      </c>
      <c r="B19" s="425"/>
      <c r="C19" s="275" t="s">
        <v>1140</v>
      </c>
      <c r="D19" s="332"/>
      <c r="E19" s="333" t="s">
        <v>909</v>
      </c>
      <c r="F19" s="332">
        <v>1</v>
      </c>
      <c r="G19" s="334"/>
      <c r="H19" s="236">
        <f t="shared" si="0"/>
        <v>0</v>
      </c>
    </row>
    <row r="20" spans="1:8" s="290" customFormat="1" ht="12.75">
      <c r="A20" s="274">
        <v>19</v>
      </c>
      <c r="B20" s="425"/>
      <c r="C20" s="275" t="s">
        <v>1141</v>
      </c>
      <c r="D20" s="332"/>
      <c r="E20" s="333" t="s">
        <v>420</v>
      </c>
      <c r="F20" s="332">
        <v>1</v>
      </c>
      <c r="G20" s="334"/>
      <c r="H20" s="236">
        <f t="shared" si="0"/>
        <v>0</v>
      </c>
    </row>
    <row r="21" spans="1:8" s="290" customFormat="1" ht="13.5" thickBot="1">
      <c r="A21" s="244">
        <v>20</v>
      </c>
      <c r="B21" s="426"/>
      <c r="C21" s="246" t="s">
        <v>1137</v>
      </c>
      <c r="D21" s="245"/>
      <c r="E21" s="326" t="s">
        <v>420</v>
      </c>
      <c r="F21" s="248">
        <v>1</v>
      </c>
      <c r="G21" s="327"/>
      <c r="H21" s="250">
        <f t="shared" si="0"/>
        <v>0</v>
      </c>
    </row>
    <row r="22" spans="1:8">
      <c r="A22" s="335">
        <v>21</v>
      </c>
      <c r="B22" s="427" t="s">
        <v>885</v>
      </c>
      <c r="C22" s="336" t="s">
        <v>1142</v>
      </c>
      <c r="D22" s="337"/>
      <c r="E22" s="338" t="s">
        <v>276</v>
      </c>
      <c r="F22" s="337">
        <v>20</v>
      </c>
      <c r="G22" s="339"/>
      <c r="H22" s="340">
        <f t="shared" si="0"/>
        <v>0</v>
      </c>
    </row>
    <row r="23" spans="1:8">
      <c r="A23" s="230">
        <v>22</v>
      </c>
      <c r="B23" s="421"/>
      <c r="C23" s="239" t="s">
        <v>1143</v>
      </c>
      <c r="D23" s="237"/>
      <c r="E23" s="272" t="s">
        <v>276</v>
      </c>
      <c r="F23" s="237">
        <v>5</v>
      </c>
      <c r="G23" s="238"/>
      <c r="H23" s="243">
        <f t="shared" si="0"/>
        <v>0</v>
      </c>
    </row>
    <row r="24" spans="1:8">
      <c r="A24" s="230">
        <v>23</v>
      </c>
      <c r="B24" s="421"/>
      <c r="C24" s="303" t="s">
        <v>989</v>
      </c>
      <c r="D24" s="237"/>
      <c r="E24" s="272" t="s">
        <v>276</v>
      </c>
      <c r="F24" s="237">
        <v>10</v>
      </c>
      <c r="G24" s="238"/>
      <c r="H24" s="243">
        <f t="shared" si="0"/>
        <v>0</v>
      </c>
    </row>
    <row r="25" spans="1:8">
      <c r="A25" s="230">
        <v>24</v>
      </c>
      <c r="B25" s="421"/>
      <c r="C25" s="232" t="s">
        <v>1144</v>
      </c>
      <c r="D25" s="237"/>
      <c r="E25" s="237" t="s">
        <v>276</v>
      </c>
      <c r="F25" s="237">
        <v>10</v>
      </c>
      <c r="G25" s="238"/>
      <c r="H25" s="236">
        <f t="shared" si="0"/>
        <v>0</v>
      </c>
    </row>
    <row r="26" spans="1:8">
      <c r="A26" s="230">
        <v>25</v>
      </c>
      <c r="B26" s="421"/>
      <c r="C26" s="232" t="s">
        <v>1145</v>
      </c>
      <c r="D26" s="237"/>
      <c r="E26" s="237" t="s">
        <v>276</v>
      </c>
      <c r="F26" s="237">
        <v>10</v>
      </c>
      <c r="G26" s="238"/>
      <c r="H26" s="236">
        <f t="shared" si="0"/>
        <v>0</v>
      </c>
    </row>
    <row r="27" spans="1:8" ht="12" thickBot="1">
      <c r="A27" s="244">
        <v>26</v>
      </c>
      <c r="B27" s="423"/>
      <c r="C27" s="246" t="s">
        <v>1146</v>
      </c>
      <c r="D27" s="248"/>
      <c r="E27" s="248" t="s">
        <v>276</v>
      </c>
      <c r="F27" s="248">
        <v>10</v>
      </c>
      <c r="G27" s="270"/>
      <c r="H27" s="250">
        <f t="shared" si="0"/>
        <v>0</v>
      </c>
    </row>
    <row r="28" spans="1:8">
      <c r="A28" s="224">
        <v>27</v>
      </c>
      <c r="B28" s="417" t="s">
        <v>895</v>
      </c>
      <c r="C28" s="341" t="s">
        <v>898</v>
      </c>
      <c r="D28" s="225"/>
      <c r="E28" s="302" t="s">
        <v>276</v>
      </c>
      <c r="F28" s="302">
        <v>10</v>
      </c>
      <c r="G28" s="228"/>
      <c r="H28" s="229">
        <f t="shared" si="0"/>
        <v>0</v>
      </c>
    </row>
    <row r="29" spans="1:8">
      <c r="A29" s="230">
        <v>28</v>
      </c>
      <c r="B29" s="418"/>
      <c r="C29" s="232" t="s">
        <v>901</v>
      </c>
      <c r="D29" s="273"/>
      <c r="E29" s="237" t="s">
        <v>718</v>
      </c>
      <c r="F29" s="237">
        <v>1</v>
      </c>
      <c r="G29" s="238"/>
      <c r="H29" s="236">
        <f t="shared" si="0"/>
        <v>0</v>
      </c>
    </row>
    <row r="30" spans="1:8" ht="12" thickBot="1">
      <c r="A30" s="244">
        <v>29</v>
      </c>
      <c r="B30" s="422"/>
      <c r="C30" s="246" t="s">
        <v>902</v>
      </c>
      <c r="D30" s="248"/>
      <c r="E30" s="248" t="s">
        <v>420</v>
      </c>
      <c r="F30" s="248">
        <v>1</v>
      </c>
      <c r="G30" s="270"/>
      <c r="H30" s="250">
        <f t="shared" si="0"/>
        <v>0</v>
      </c>
    </row>
    <row r="31" spans="1:8">
      <c r="A31" s="224">
        <v>30</v>
      </c>
      <c r="B31" s="420" t="s">
        <v>903</v>
      </c>
      <c r="C31" s="226" t="s">
        <v>904</v>
      </c>
      <c r="D31" s="227"/>
      <c r="E31" s="227" t="s">
        <v>420</v>
      </c>
      <c r="F31" s="227">
        <v>1</v>
      </c>
      <c r="G31" s="228"/>
      <c r="H31" s="229">
        <f t="shared" si="0"/>
        <v>0</v>
      </c>
    </row>
    <row r="32" spans="1:8">
      <c r="A32" s="230">
        <v>31</v>
      </c>
      <c r="B32" s="421"/>
      <c r="C32" s="232" t="s">
        <v>905</v>
      </c>
      <c r="D32" s="237"/>
      <c r="E32" s="237" t="s">
        <v>420</v>
      </c>
      <c r="F32" s="237">
        <v>1</v>
      </c>
      <c r="G32" s="238"/>
      <c r="H32" s="236">
        <f t="shared" si="0"/>
        <v>0</v>
      </c>
    </row>
    <row r="33" spans="1:8">
      <c r="A33" s="230">
        <v>32</v>
      </c>
      <c r="B33" s="421"/>
      <c r="C33" s="232" t="s">
        <v>907</v>
      </c>
      <c r="D33" s="239"/>
      <c r="E33" s="237" t="s">
        <v>244</v>
      </c>
      <c r="F33" s="237">
        <v>6</v>
      </c>
      <c r="G33" s="238"/>
      <c r="H33" s="236">
        <f t="shared" si="0"/>
        <v>0</v>
      </c>
    </row>
    <row r="34" spans="1:8" ht="12" thickBot="1">
      <c r="A34" s="244">
        <v>33</v>
      </c>
      <c r="B34" s="423"/>
      <c r="C34" s="246" t="s">
        <v>911</v>
      </c>
      <c r="D34" s="248"/>
      <c r="E34" s="248" t="s">
        <v>420</v>
      </c>
      <c r="F34" s="248">
        <v>1</v>
      </c>
      <c r="G34" s="270"/>
      <c r="H34" s="250">
        <f t="shared" si="0"/>
        <v>0</v>
      </c>
    </row>
    <row r="35" spans="1:8">
      <c r="A35" s="224">
        <v>34</v>
      </c>
      <c r="B35" s="279" t="s">
        <v>998</v>
      </c>
      <c r="C35" s="226" t="s">
        <v>913</v>
      </c>
      <c r="D35" s="227"/>
      <c r="E35" s="227" t="s">
        <v>914</v>
      </c>
      <c r="F35" s="227">
        <v>1</v>
      </c>
      <c r="G35" s="228"/>
      <c r="H35" s="229">
        <f t="shared" si="0"/>
        <v>0</v>
      </c>
    </row>
    <row r="36" spans="1:8" ht="12" thickBot="1">
      <c r="A36" s="244">
        <v>35</v>
      </c>
      <c r="B36" s="305"/>
      <c r="C36" s="246" t="s">
        <v>999</v>
      </c>
      <c r="D36" s="248"/>
      <c r="E36" s="248" t="s">
        <v>780</v>
      </c>
      <c r="F36" s="248">
        <v>1</v>
      </c>
      <c r="G36" s="270"/>
      <c r="H36" s="250">
        <f t="shared" si="0"/>
        <v>0</v>
      </c>
    </row>
    <row r="37" spans="1:8" ht="12" thickBot="1">
      <c r="A37" s="306"/>
      <c r="B37" s="307"/>
      <c r="C37" s="308" t="s">
        <v>1147</v>
      </c>
      <c r="D37" s="307"/>
      <c r="E37" s="307"/>
      <c r="F37" s="307"/>
      <c r="G37" s="309"/>
      <c r="H37" s="310">
        <f>SUM(H2:H36)</f>
        <v>0</v>
      </c>
    </row>
  </sheetData>
  <mergeCells count="5">
    <mergeCell ref="B2:B17"/>
    <mergeCell ref="B18:B21"/>
    <mergeCell ref="B22:B27"/>
    <mergeCell ref="B28:B30"/>
    <mergeCell ref="B31:B34"/>
  </mergeCells>
  <conditionalFormatting sqref="G4">
    <cfRule type="cellIs" dxfId="3" priority="3" stopIfTrue="1" operator="equal">
      <formula>0</formula>
    </cfRule>
  </conditionalFormatting>
  <conditionalFormatting sqref="H2:H37">
    <cfRule type="cellIs" dxfId="2" priority="1" stopIfTrue="1" operator="equal">
      <formula>0</formula>
    </cfRule>
  </conditionalFormatting>
  <conditionalFormatting sqref="H12">
    <cfRule type="cellIs" dxfId="1" priority="2" stopIfTrue="1" operator="equal">
      <formula>0</formula>
    </cfRule>
  </conditionalFormatting>
  <conditionalFormatting sqref="H28">
    <cfRule type="cellIs" dxfId="0" priority="4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1"/>
  <sheetViews>
    <sheetView showGridLines="0" workbookViewId="0">
      <selection activeCell="Z246" sqref="Z24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112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84" t="str">
        <f>'Rekapitulace stavby'!K6</f>
        <v>MVE VDJ BLUDOVICE</v>
      </c>
      <c r="F7" s="385"/>
      <c r="G7" s="385"/>
      <c r="H7" s="385"/>
      <c r="L7" s="19"/>
    </row>
    <row r="8" spans="2:46" ht="12" customHeight="1">
      <c r="B8" s="19"/>
      <c r="D8" s="26" t="s">
        <v>113</v>
      </c>
      <c r="L8" s="19"/>
    </row>
    <row r="9" spans="2:46" s="1" customFormat="1" ht="16.5" customHeight="1">
      <c r="B9" s="31"/>
      <c r="E9" s="384" t="s">
        <v>114</v>
      </c>
      <c r="F9" s="383"/>
      <c r="G9" s="383"/>
      <c r="H9" s="383"/>
      <c r="L9" s="31"/>
    </row>
    <row r="10" spans="2:46" s="1" customFormat="1" ht="12" customHeight="1">
      <c r="B10" s="31"/>
      <c r="D10" s="26" t="s">
        <v>115</v>
      </c>
      <c r="L10" s="31"/>
    </row>
    <row r="11" spans="2:46" s="1" customFormat="1" ht="16.5" customHeight="1">
      <c r="B11" s="31"/>
      <c r="E11" s="359" t="s">
        <v>116</v>
      </c>
      <c r="F11" s="383"/>
      <c r="G11" s="383"/>
      <c r="H11" s="383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3. 2. 2024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26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86" t="str">
        <f>'Rekapitulace stavby'!E14</f>
        <v>Vyplň údaj</v>
      </c>
      <c r="F20" s="351"/>
      <c r="G20" s="351"/>
      <c r="H20" s="351"/>
      <c r="I20" s="26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25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26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31</v>
      </c>
      <c r="I25" s="26" t="s">
        <v>25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26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32</v>
      </c>
      <c r="L28" s="31"/>
    </row>
    <row r="29" spans="2:12" s="7" customFormat="1" ht="16.5" customHeight="1">
      <c r="B29" s="93"/>
      <c r="E29" s="355" t="s">
        <v>1</v>
      </c>
      <c r="F29" s="355"/>
      <c r="G29" s="355"/>
      <c r="H29" s="355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33</v>
      </c>
      <c r="J32" s="65">
        <f>ROUND(J131,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35</v>
      </c>
      <c r="I34" s="34" t="s">
        <v>34</v>
      </c>
      <c r="J34" s="34" t="s">
        <v>36</v>
      </c>
      <c r="L34" s="31"/>
    </row>
    <row r="35" spans="2:12" s="1" customFormat="1" ht="14.45" customHeight="1">
      <c r="B35" s="31"/>
      <c r="D35" s="54" t="s">
        <v>37</v>
      </c>
      <c r="E35" s="26" t="s">
        <v>38</v>
      </c>
      <c r="F35" s="85">
        <f>ROUND((SUM(BE131:BE310)),  2)</f>
        <v>0</v>
      </c>
      <c r="I35" s="95">
        <v>0.21</v>
      </c>
      <c r="J35" s="85">
        <f>ROUND(((SUM(BE131:BE310))*I35),  2)</f>
        <v>0</v>
      </c>
      <c r="L35" s="31"/>
    </row>
    <row r="36" spans="2:12" s="1" customFormat="1" ht="14.45" customHeight="1">
      <c r="B36" s="31"/>
      <c r="E36" s="26" t="s">
        <v>39</v>
      </c>
      <c r="F36" s="85">
        <f>ROUND((SUM(BF131:BF310)),  2)</f>
        <v>0</v>
      </c>
      <c r="I36" s="95">
        <v>0.12</v>
      </c>
      <c r="J36" s="85">
        <f>ROUND(((SUM(BF131:BF310))*I36),  2)</f>
        <v>0</v>
      </c>
      <c r="L36" s="31"/>
    </row>
    <row r="37" spans="2:12" s="1" customFormat="1" ht="14.45" hidden="1" customHeight="1">
      <c r="B37" s="31"/>
      <c r="E37" s="26" t="s">
        <v>40</v>
      </c>
      <c r="F37" s="85">
        <f>ROUND((SUM(BG131:BG310)),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41</v>
      </c>
      <c r="F38" s="85">
        <f>ROUND((SUM(BH131:BH310)),  2)</f>
        <v>0</v>
      </c>
      <c r="I38" s="95">
        <v>0.12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42</v>
      </c>
      <c r="F39" s="85">
        <f>ROUND((SUM(BI131:BI310)),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43</v>
      </c>
      <c r="E41" s="56"/>
      <c r="F41" s="56"/>
      <c r="G41" s="98" t="s">
        <v>44</v>
      </c>
      <c r="H41" s="99" t="s">
        <v>45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102" t="s">
        <v>49</v>
      </c>
      <c r="G61" s="42" t="s">
        <v>48</v>
      </c>
      <c r="H61" s="33"/>
      <c r="I61" s="33"/>
      <c r="J61" s="103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102" t="s">
        <v>49</v>
      </c>
      <c r="G76" s="42" t="s">
        <v>48</v>
      </c>
      <c r="H76" s="33"/>
      <c r="I76" s="33"/>
      <c r="J76" s="103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117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384" t="str">
        <f>E7</f>
        <v>MVE VDJ BLUDOVICE</v>
      </c>
      <c r="F85" s="385"/>
      <c r="G85" s="385"/>
      <c r="H85" s="385"/>
      <c r="L85" s="31"/>
    </row>
    <row r="86" spans="2:12" ht="12" customHeight="1">
      <c r="B86" s="19"/>
      <c r="C86" s="26" t="s">
        <v>113</v>
      </c>
      <c r="L86" s="19"/>
    </row>
    <row r="87" spans="2:12" s="1" customFormat="1" ht="16.5" customHeight="1">
      <c r="B87" s="31"/>
      <c r="E87" s="384" t="s">
        <v>114</v>
      </c>
      <c r="F87" s="383"/>
      <c r="G87" s="383"/>
      <c r="H87" s="383"/>
      <c r="L87" s="31"/>
    </row>
    <row r="88" spans="2:12" s="1" customFormat="1" ht="12" customHeight="1">
      <c r="B88" s="31"/>
      <c r="C88" s="26" t="s">
        <v>115</v>
      </c>
      <c r="L88" s="31"/>
    </row>
    <row r="89" spans="2:12" s="1" customFormat="1" ht="16.5" customHeight="1">
      <c r="B89" s="31"/>
      <c r="E89" s="359" t="str">
        <f>E11</f>
        <v>D.1.1 - Rekonstrukce přítokového objektu - stavební část</v>
      </c>
      <c r="F89" s="383"/>
      <c r="G89" s="383"/>
      <c r="H89" s="383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3. 2. 2024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24</v>
      </c>
      <c r="F93" s="24" t="str">
        <f>E17</f>
        <v xml:space="preserve"> </v>
      </c>
      <c r="I93" s="26" t="s">
        <v>29</v>
      </c>
      <c r="J93" s="29" t="str">
        <f>E23</f>
        <v xml:space="preserve"> 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31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118</v>
      </c>
      <c r="D96" s="96"/>
      <c r="E96" s="96"/>
      <c r="F96" s="96"/>
      <c r="G96" s="96"/>
      <c r="H96" s="96"/>
      <c r="I96" s="96"/>
      <c r="J96" s="105" t="s">
        <v>119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120</v>
      </c>
      <c r="J98" s="65">
        <f>J131</f>
        <v>0</v>
      </c>
      <c r="L98" s="31"/>
      <c r="AU98" s="16" t="s">
        <v>121</v>
      </c>
    </row>
    <row r="99" spans="2:47" s="8" customFormat="1" ht="24.95" customHeight="1">
      <c r="B99" s="107"/>
      <c r="D99" s="108" t="s">
        <v>122</v>
      </c>
      <c r="E99" s="109"/>
      <c r="F99" s="109"/>
      <c r="G99" s="109"/>
      <c r="H99" s="109"/>
      <c r="I99" s="109"/>
      <c r="J99" s="110">
        <f>J132</f>
        <v>0</v>
      </c>
      <c r="L99" s="107"/>
    </row>
    <row r="100" spans="2:47" s="8" customFormat="1" ht="24.95" customHeight="1">
      <c r="B100" s="107"/>
      <c r="D100" s="108" t="s">
        <v>123</v>
      </c>
      <c r="E100" s="109"/>
      <c r="F100" s="109"/>
      <c r="G100" s="109"/>
      <c r="H100" s="109"/>
      <c r="I100" s="109"/>
      <c r="J100" s="110">
        <f>J178</f>
        <v>0</v>
      </c>
      <c r="L100" s="107"/>
    </row>
    <row r="101" spans="2:47" s="8" customFormat="1" ht="24.95" customHeight="1">
      <c r="B101" s="107"/>
      <c r="D101" s="108" t="s">
        <v>124</v>
      </c>
      <c r="E101" s="109"/>
      <c r="F101" s="109"/>
      <c r="G101" s="109"/>
      <c r="H101" s="109"/>
      <c r="I101" s="109"/>
      <c r="J101" s="110">
        <f>J183</f>
        <v>0</v>
      </c>
      <c r="L101" s="107"/>
    </row>
    <row r="102" spans="2:47" s="8" customFormat="1" ht="24.95" customHeight="1">
      <c r="B102" s="107"/>
      <c r="D102" s="108" t="s">
        <v>125</v>
      </c>
      <c r="E102" s="109"/>
      <c r="F102" s="109"/>
      <c r="G102" s="109"/>
      <c r="H102" s="109"/>
      <c r="I102" s="109"/>
      <c r="J102" s="110">
        <f>J187</f>
        <v>0</v>
      </c>
      <c r="L102" s="107"/>
    </row>
    <row r="103" spans="2:47" s="8" customFormat="1" ht="24.95" customHeight="1">
      <c r="B103" s="107"/>
      <c r="D103" s="108" t="s">
        <v>126</v>
      </c>
      <c r="E103" s="109"/>
      <c r="F103" s="109"/>
      <c r="G103" s="109"/>
      <c r="H103" s="109"/>
      <c r="I103" s="109"/>
      <c r="J103" s="110">
        <f>J203</f>
        <v>0</v>
      </c>
      <c r="L103" s="107"/>
    </row>
    <row r="104" spans="2:47" s="8" customFormat="1" ht="24.95" customHeight="1">
      <c r="B104" s="107"/>
      <c r="D104" s="108" t="s">
        <v>127</v>
      </c>
      <c r="E104" s="109"/>
      <c r="F104" s="109"/>
      <c r="G104" s="109"/>
      <c r="H104" s="109"/>
      <c r="I104" s="109"/>
      <c r="J104" s="110">
        <f>J223</f>
        <v>0</v>
      </c>
      <c r="L104" s="107"/>
    </row>
    <row r="105" spans="2:47" s="8" customFormat="1" ht="24.95" customHeight="1">
      <c r="B105" s="107"/>
      <c r="D105" s="108" t="s">
        <v>128</v>
      </c>
      <c r="E105" s="109"/>
      <c r="F105" s="109"/>
      <c r="G105" s="109"/>
      <c r="H105" s="109"/>
      <c r="I105" s="109"/>
      <c r="J105" s="110">
        <f>J238</f>
        <v>0</v>
      </c>
      <c r="L105" s="107"/>
    </row>
    <row r="106" spans="2:47" s="8" customFormat="1" ht="24.95" customHeight="1">
      <c r="B106" s="107"/>
      <c r="D106" s="108" t="s">
        <v>129</v>
      </c>
      <c r="E106" s="109"/>
      <c r="F106" s="109"/>
      <c r="G106" s="109"/>
      <c r="H106" s="109"/>
      <c r="I106" s="109"/>
      <c r="J106" s="110">
        <f>J240</f>
        <v>0</v>
      </c>
      <c r="L106" s="107"/>
    </row>
    <row r="107" spans="2:47" s="8" customFormat="1" ht="24.95" customHeight="1">
      <c r="B107" s="107"/>
      <c r="D107" s="108" t="s">
        <v>130</v>
      </c>
      <c r="E107" s="109"/>
      <c r="F107" s="109"/>
      <c r="G107" s="109"/>
      <c r="H107" s="109"/>
      <c r="I107" s="109"/>
      <c r="J107" s="110">
        <f>J245</f>
        <v>0</v>
      </c>
      <c r="L107" s="107"/>
    </row>
    <row r="108" spans="2:47" s="8" customFormat="1" ht="24.95" customHeight="1">
      <c r="B108" s="107"/>
      <c r="D108" s="108" t="s">
        <v>131</v>
      </c>
      <c r="E108" s="109"/>
      <c r="F108" s="109"/>
      <c r="G108" s="109"/>
      <c r="H108" s="109"/>
      <c r="I108" s="109"/>
      <c r="J108" s="110">
        <f>J259</f>
        <v>0</v>
      </c>
      <c r="L108" s="107"/>
    </row>
    <row r="109" spans="2:47" s="8" customFormat="1" ht="24.95" customHeight="1">
      <c r="B109" s="107"/>
      <c r="D109" s="108" t="s">
        <v>132</v>
      </c>
      <c r="E109" s="109"/>
      <c r="F109" s="109"/>
      <c r="G109" s="109"/>
      <c r="H109" s="109"/>
      <c r="I109" s="109"/>
      <c r="J109" s="110">
        <f>J291</f>
        <v>0</v>
      </c>
      <c r="L109" s="107"/>
    </row>
    <row r="110" spans="2:47" s="1" customFormat="1" ht="21.75" customHeight="1">
      <c r="B110" s="31"/>
      <c r="L110" s="31"/>
    </row>
    <row r="111" spans="2:47" s="1" customFormat="1" ht="6.9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1"/>
    </row>
    <row r="115" spans="2:12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1"/>
    </row>
    <row r="116" spans="2:12" s="1" customFormat="1" ht="24.95" customHeight="1">
      <c r="B116" s="31"/>
      <c r="C116" s="20" t="s">
        <v>133</v>
      </c>
      <c r="L116" s="31"/>
    </row>
    <row r="117" spans="2:12" s="1" customFormat="1" ht="6.95" customHeight="1">
      <c r="B117" s="31"/>
      <c r="L117" s="31"/>
    </row>
    <row r="118" spans="2:12" s="1" customFormat="1" ht="12" customHeight="1">
      <c r="B118" s="31"/>
      <c r="C118" s="26" t="s">
        <v>16</v>
      </c>
      <c r="L118" s="31"/>
    </row>
    <row r="119" spans="2:12" s="1" customFormat="1" ht="16.5" customHeight="1">
      <c r="B119" s="31"/>
      <c r="E119" s="384" t="str">
        <f>E7</f>
        <v>MVE VDJ BLUDOVICE</v>
      </c>
      <c r="F119" s="385"/>
      <c r="G119" s="385"/>
      <c r="H119" s="385"/>
      <c r="L119" s="31"/>
    </row>
    <row r="120" spans="2:12" ht="12" customHeight="1">
      <c r="B120" s="19"/>
      <c r="C120" s="26" t="s">
        <v>113</v>
      </c>
      <c r="L120" s="19"/>
    </row>
    <row r="121" spans="2:12" s="1" customFormat="1" ht="16.5" customHeight="1">
      <c r="B121" s="31"/>
      <c r="E121" s="384" t="s">
        <v>114</v>
      </c>
      <c r="F121" s="383"/>
      <c r="G121" s="383"/>
      <c r="H121" s="383"/>
      <c r="L121" s="31"/>
    </row>
    <row r="122" spans="2:12" s="1" customFormat="1" ht="12" customHeight="1">
      <c r="B122" s="31"/>
      <c r="C122" s="26" t="s">
        <v>115</v>
      </c>
      <c r="L122" s="31"/>
    </row>
    <row r="123" spans="2:12" s="1" customFormat="1" ht="16.5" customHeight="1">
      <c r="B123" s="31"/>
      <c r="E123" s="359" t="str">
        <f>E11</f>
        <v>D.1.1 - Rekonstrukce přítokového objektu - stavební část</v>
      </c>
      <c r="F123" s="383"/>
      <c r="G123" s="383"/>
      <c r="H123" s="383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20</v>
      </c>
      <c r="F125" s="24" t="str">
        <f>F14</f>
        <v xml:space="preserve"> </v>
      </c>
      <c r="I125" s="26" t="s">
        <v>22</v>
      </c>
      <c r="J125" s="51" t="str">
        <f>IF(J14="","",J14)</f>
        <v>3. 2. 2024</v>
      </c>
      <c r="L125" s="31"/>
    </row>
    <row r="126" spans="2:12" s="1" customFormat="1" ht="6.95" customHeight="1">
      <c r="B126" s="31"/>
      <c r="L126" s="31"/>
    </row>
    <row r="127" spans="2:12" s="1" customFormat="1" ht="15.2" customHeight="1">
      <c r="B127" s="31"/>
      <c r="C127" s="26" t="s">
        <v>24</v>
      </c>
      <c r="F127" s="24" t="str">
        <f>E17</f>
        <v xml:space="preserve"> </v>
      </c>
      <c r="I127" s="26" t="s">
        <v>29</v>
      </c>
      <c r="J127" s="29" t="str">
        <f>E23</f>
        <v xml:space="preserve"> </v>
      </c>
      <c r="L127" s="31"/>
    </row>
    <row r="128" spans="2:12" s="1" customFormat="1" ht="15.2" customHeight="1">
      <c r="B128" s="31"/>
      <c r="C128" s="26" t="s">
        <v>27</v>
      </c>
      <c r="F128" s="24" t="str">
        <f>IF(E20="","",E20)</f>
        <v>Vyplň údaj</v>
      </c>
      <c r="I128" s="26" t="s">
        <v>31</v>
      </c>
      <c r="J128" s="29" t="str">
        <f>E26</f>
        <v xml:space="preserve"> </v>
      </c>
      <c r="L128" s="31"/>
    </row>
    <row r="129" spans="2:65" s="1" customFormat="1" ht="10.35" customHeight="1">
      <c r="B129" s="31"/>
      <c r="L129" s="31"/>
    </row>
    <row r="130" spans="2:65" s="9" customFormat="1" ht="29.25" customHeight="1">
      <c r="B130" s="111"/>
      <c r="C130" s="112" t="s">
        <v>134</v>
      </c>
      <c r="D130" s="113" t="s">
        <v>58</v>
      </c>
      <c r="E130" s="113" t="s">
        <v>54</v>
      </c>
      <c r="F130" s="113" t="s">
        <v>55</v>
      </c>
      <c r="G130" s="113" t="s">
        <v>135</v>
      </c>
      <c r="H130" s="113" t="s">
        <v>136</v>
      </c>
      <c r="I130" s="113" t="s">
        <v>137</v>
      </c>
      <c r="J130" s="114" t="s">
        <v>119</v>
      </c>
      <c r="K130" s="115" t="s">
        <v>138</v>
      </c>
      <c r="L130" s="111"/>
      <c r="M130" s="58" t="s">
        <v>1</v>
      </c>
      <c r="N130" s="59" t="s">
        <v>37</v>
      </c>
      <c r="O130" s="59" t="s">
        <v>139</v>
      </c>
      <c r="P130" s="59" t="s">
        <v>140</v>
      </c>
      <c r="Q130" s="59" t="s">
        <v>141</v>
      </c>
      <c r="R130" s="59" t="s">
        <v>142</v>
      </c>
      <c r="S130" s="59" t="s">
        <v>143</v>
      </c>
      <c r="T130" s="60" t="s">
        <v>144</v>
      </c>
    </row>
    <row r="131" spans="2:65" s="1" customFormat="1" ht="22.9" customHeight="1">
      <c r="B131" s="31"/>
      <c r="C131" s="63" t="s">
        <v>145</v>
      </c>
      <c r="J131" s="116">
        <f>BK131</f>
        <v>0</v>
      </c>
      <c r="L131" s="31"/>
      <c r="M131" s="61"/>
      <c r="N131" s="52"/>
      <c r="O131" s="52"/>
      <c r="P131" s="117">
        <f>P132+P178+P183+P187+P203+P223+P238+P240+P245+P259+P291</f>
        <v>0</v>
      </c>
      <c r="Q131" s="52"/>
      <c r="R131" s="117">
        <f>R132+R178+R183+R187+R203+R223+R238+R240+R245+R259+R291</f>
        <v>9.6727759099999986</v>
      </c>
      <c r="S131" s="52"/>
      <c r="T131" s="118">
        <f>T132+T178+T183+T187+T203+T223+T238+T240+T245+T259+T291</f>
        <v>6.7674999999999992</v>
      </c>
      <c r="AT131" s="16" t="s">
        <v>72</v>
      </c>
      <c r="AU131" s="16" t="s">
        <v>121</v>
      </c>
      <c r="BK131" s="119">
        <f>BK132+BK178+BK183+BK187+BK203+BK223+BK238+BK240+BK245+BK259+BK291</f>
        <v>0</v>
      </c>
    </row>
    <row r="132" spans="2:65" s="10" customFormat="1" ht="25.9" customHeight="1">
      <c r="B132" s="120"/>
      <c r="D132" s="121" t="s">
        <v>72</v>
      </c>
      <c r="E132" s="122" t="s">
        <v>82</v>
      </c>
      <c r="F132" s="122" t="s">
        <v>146</v>
      </c>
      <c r="I132" s="123"/>
      <c r="J132" s="124">
        <f>BK132</f>
        <v>0</v>
      </c>
      <c r="L132" s="120"/>
      <c r="M132" s="125"/>
      <c r="P132" s="126">
        <f>SUM(P133:P177)</f>
        <v>0</v>
      </c>
      <c r="R132" s="126">
        <f>SUM(R133:R177)</f>
        <v>9.6044750099999998</v>
      </c>
      <c r="T132" s="127">
        <f>SUM(T133:T177)</f>
        <v>0</v>
      </c>
      <c r="AR132" s="121" t="s">
        <v>80</v>
      </c>
      <c r="AT132" s="128" t="s">
        <v>72</v>
      </c>
      <c r="AU132" s="128" t="s">
        <v>73</v>
      </c>
      <c r="AY132" s="121" t="s">
        <v>147</v>
      </c>
      <c r="BK132" s="129">
        <f>SUM(BK133:BK177)</f>
        <v>0</v>
      </c>
    </row>
    <row r="133" spans="2:65" s="1" customFormat="1" ht="33" customHeight="1">
      <c r="B133" s="31"/>
      <c r="C133" s="130" t="s">
        <v>80</v>
      </c>
      <c r="D133" s="130" t="s">
        <v>148</v>
      </c>
      <c r="E133" s="131" t="s">
        <v>149</v>
      </c>
      <c r="F133" s="132" t="s">
        <v>150</v>
      </c>
      <c r="G133" s="133" t="s">
        <v>151</v>
      </c>
      <c r="H133" s="134">
        <v>1.911</v>
      </c>
      <c r="I133" s="135"/>
      <c r="J133" s="136">
        <f>ROUND(I133*H133,2)</f>
        <v>0</v>
      </c>
      <c r="K133" s="137"/>
      <c r="L133" s="31"/>
      <c r="M133" s="138" t="s">
        <v>1</v>
      </c>
      <c r="N133" s="139" t="s">
        <v>38</v>
      </c>
      <c r="P133" s="140">
        <f>O133*H133</f>
        <v>0</v>
      </c>
      <c r="Q133" s="140">
        <v>2.5018699999999998</v>
      </c>
      <c r="R133" s="140">
        <f>Q133*H133</f>
        <v>4.7810735699999993</v>
      </c>
      <c r="S133" s="140">
        <v>0</v>
      </c>
      <c r="T133" s="141">
        <f>S133*H133</f>
        <v>0</v>
      </c>
      <c r="AR133" s="142" t="s">
        <v>152</v>
      </c>
      <c r="AT133" s="142" t="s">
        <v>148</v>
      </c>
      <c r="AU133" s="142" t="s">
        <v>80</v>
      </c>
      <c r="AY133" s="16" t="s">
        <v>147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80</v>
      </c>
      <c r="BK133" s="143">
        <f>ROUND(I133*H133,2)</f>
        <v>0</v>
      </c>
      <c r="BL133" s="16" t="s">
        <v>152</v>
      </c>
      <c r="BM133" s="142" t="s">
        <v>153</v>
      </c>
    </row>
    <row r="134" spans="2:65" s="11" customFormat="1">
      <c r="B134" s="144"/>
      <c r="D134" s="145" t="s">
        <v>154</v>
      </c>
      <c r="E134" s="146" t="s">
        <v>1</v>
      </c>
      <c r="F134" s="147" t="s">
        <v>155</v>
      </c>
      <c r="H134" s="146" t="s">
        <v>1</v>
      </c>
      <c r="I134" s="148"/>
      <c r="L134" s="144"/>
      <c r="M134" s="149"/>
      <c r="T134" s="150"/>
      <c r="AT134" s="146" t="s">
        <v>154</v>
      </c>
      <c r="AU134" s="146" t="s">
        <v>80</v>
      </c>
      <c r="AV134" s="11" t="s">
        <v>80</v>
      </c>
      <c r="AW134" s="11" t="s">
        <v>30</v>
      </c>
      <c r="AX134" s="11" t="s">
        <v>73</v>
      </c>
      <c r="AY134" s="146" t="s">
        <v>147</v>
      </c>
    </row>
    <row r="135" spans="2:65" s="11" customFormat="1" ht="22.5">
      <c r="B135" s="144"/>
      <c r="D135" s="145" t="s">
        <v>154</v>
      </c>
      <c r="E135" s="146" t="s">
        <v>1</v>
      </c>
      <c r="F135" s="147" t="s">
        <v>156</v>
      </c>
      <c r="H135" s="146" t="s">
        <v>1</v>
      </c>
      <c r="I135" s="148"/>
      <c r="L135" s="144"/>
      <c r="M135" s="149"/>
      <c r="T135" s="150"/>
      <c r="AT135" s="146" t="s">
        <v>154</v>
      </c>
      <c r="AU135" s="146" t="s">
        <v>80</v>
      </c>
      <c r="AV135" s="11" t="s">
        <v>80</v>
      </c>
      <c r="AW135" s="11" t="s">
        <v>30</v>
      </c>
      <c r="AX135" s="11" t="s">
        <v>73</v>
      </c>
      <c r="AY135" s="146" t="s">
        <v>147</v>
      </c>
    </row>
    <row r="136" spans="2:65" s="12" customFormat="1">
      <c r="B136" s="151"/>
      <c r="D136" s="145" t="s">
        <v>154</v>
      </c>
      <c r="E136" s="152" t="s">
        <v>1</v>
      </c>
      <c r="F136" s="153" t="s">
        <v>157</v>
      </c>
      <c r="H136" s="154">
        <v>1.224</v>
      </c>
      <c r="I136" s="155"/>
      <c r="L136" s="151"/>
      <c r="M136" s="156"/>
      <c r="T136" s="157"/>
      <c r="AT136" s="152" t="s">
        <v>154</v>
      </c>
      <c r="AU136" s="152" t="s">
        <v>80</v>
      </c>
      <c r="AV136" s="12" t="s">
        <v>82</v>
      </c>
      <c r="AW136" s="12" t="s">
        <v>30</v>
      </c>
      <c r="AX136" s="12" t="s">
        <v>73</v>
      </c>
      <c r="AY136" s="152" t="s">
        <v>147</v>
      </c>
    </row>
    <row r="137" spans="2:65" s="12" customFormat="1">
      <c r="B137" s="151"/>
      <c r="D137" s="145" t="s">
        <v>154</v>
      </c>
      <c r="E137" s="152" t="s">
        <v>1</v>
      </c>
      <c r="F137" s="153" t="s">
        <v>158</v>
      </c>
      <c r="H137" s="154">
        <v>0.68700000000000006</v>
      </c>
      <c r="I137" s="155"/>
      <c r="L137" s="151"/>
      <c r="M137" s="156"/>
      <c r="T137" s="157"/>
      <c r="AT137" s="152" t="s">
        <v>154</v>
      </c>
      <c r="AU137" s="152" t="s">
        <v>80</v>
      </c>
      <c r="AV137" s="12" t="s">
        <v>82</v>
      </c>
      <c r="AW137" s="12" t="s">
        <v>30</v>
      </c>
      <c r="AX137" s="12" t="s">
        <v>73</v>
      </c>
      <c r="AY137" s="152" t="s">
        <v>147</v>
      </c>
    </row>
    <row r="138" spans="2:65" s="13" customFormat="1">
      <c r="B138" s="158"/>
      <c r="D138" s="145" t="s">
        <v>154</v>
      </c>
      <c r="E138" s="159" t="s">
        <v>1</v>
      </c>
      <c r="F138" s="160" t="s">
        <v>159</v>
      </c>
      <c r="H138" s="161">
        <v>1.911</v>
      </c>
      <c r="I138" s="162"/>
      <c r="L138" s="158"/>
      <c r="M138" s="163"/>
      <c r="T138" s="164"/>
      <c r="AT138" s="159" t="s">
        <v>154</v>
      </c>
      <c r="AU138" s="159" t="s">
        <v>80</v>
      </c>
      <c r="AV138" s="13" t="s">
        <v>152</v>
      </c>
      <c r="AW138" s="13" t="s">
        <v>30</v>
      </c>
      <c r="AX138" s="13" t="s">
        <v>80</v>
      </c>
      <c r="AY138" s="159" t="s">
        <v>147</v>
      </c>
    </row>
    <row r="139" spans="2:65" s="1" customFormat="1" ht="16.5" customHeight="1">
      <c r="B139" s="31"/>
      <c r="C139" s="130" t="s">
        <v>82</v>
      </c>
      <c r="D139" s="130" t="s">
        <v>148</v>
      </c>
      <c r="E139" s="131" t="s">
        <v>160</v>
      </c>
      <c r="F139" s="132" t="s">
        <v>161</v>
      </c>
      <c r="G139" s="133" t="s">
        <v>162</v>
      </c>
      <c r="H139" s="134">
        <v>6.4980000000000002</v>
      </c>
      <c r="I139" s="135"/>
      <c r="J139" s="136">
        <f>ROUND(I139*H139,2)</f>
        <v>0</v>
      </c>
      <c r="K139" s="137"/>
      <c r="L139" s="31"/>
      <c r="M139" s="138" t="s">
        <v>1</v>
      </c>
      <c r="N139" s="139" t="s">
        <v>38</v>
      </c>
      <c r="P139" s="140">
        <f>O139*H139</f>
        <v>0</v>
      </c>
      <c r="Q139" s="140">
        <v>2.64E-3</v>
      </c>
      <c r="R139" s="140">
        <f>Q139*H139</f>
        <v>1.7154720000000002E-2</v>
      </c>
      <c r="S139" s="140">
        <v>0</v>
      </c>
      <c r="T139" s="141">
        <f>S139*H139</f>
        <v>0</v>
      </c>
      <c r="AR139" s="142" t="s">
        <v>152</v>
      </c>
      <c r="AT139" s="142" t="s">
        <v>148</v>
      </c>
      <c r="AU139" s="142" t="s">
        <v>80</v>
      </c>
      <c r="AY139" s="16" t="s">
        <v>147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80</v>
      </c>
      <c r="BK139" s="143">
        <f>ROUND(I139*H139,2)</f>
        <v>0</v>
      </c>
      <c r="BL139" s="16" t="s">
        <v>152</v>
      </c>
      <c r="BM139" s="142" t="s">
        <v>163</v>
      </c>
    </row>
    <row r="140" spans="2:65" s="12" customFormat="1">
      <c r="B140" s="151"/>
      <c r="D140" s="145" t="s">
        <v>154</v>
      </c>
      <c r="E140" s="152" t="s">
        <v>1</v>
      </c>
      <c r="F140" s="153" t="s">
        <v>164</v>
      </c>
      <c r="H140" s="154">
        <v>4.2850000000000001</v>
      </c>
      <c r="I140" s="155"/>
      <c r="L140" s="151"/>
      <c r="M140" s="156"/>
      <c r="T140" s="157"/>
      <c r="AT140" s="152" t="s">
        <v>154</v>
      </c>
      <c r="AU140" s="152" t="s">
        <v>80</v>
      </c>
      <c r="AV140" s="12" t="s">
        <v>82</v>
      </c>
      <c r="AW140" s="12" t="s">
        <v>30</v>
      </c>
      <c r="AX140" s="12" t="s">
        <v>73</v>
      </c>
      <c r="AY140" s="152" t="s">
        <v>147</v>
      </c>
    </row>
    <row r="141" spans="2:65" s="12" customFormat="1">
      <c r="B141" s="151"/>
      <c r="D141" s="145" t="s">
        <v>154</v>
      </c>
      <c r="E141" s="152" t="s">
        <v>1</v>
      </c>
      <c r="F141" s="153" t="s">
        <v>165</v>
      </c>
      <c r="H141" s="154">
        <v>0.42</v>
      </c>
      <c r="I141" s="155"/>
      <c r="L141" s="151"/>
      <c r="M141" s="156"/>
      <c r="T141" s="157"/>
      <c r="AT141" s="152" t="s">
        <v>154</v>
      </c>
      <c r="AU141" s="152" t="s">
        <v>80</v>
      </c>
      <c r="AV141" s="12" t="s">
        <v>82</v>
      </c>
      <c r="AW141" s="12" t="s">
        <v>30</v>
      </c>
      <c r="AX141" s="12" t="s">
        <v>73</v>
      </c>
      <c r="AY141" s="152" t="s">
        <v>147</v>
      </c>
    </row>
    <row r="142" spans="2:65" s="12" customFormat="1">
      <c r="B142" s="151"/>
      <c r="D142" s="145" t="s">
        <v>154</v>
      </c>
      <c r="E142" s="152" t="s">
        <v>1</v>
      </c>
      <c r="F142" s="153" t="s">
        <v>166</v>
      </c>
      <c r="H142" s="154">
        <v>1.7929999999999999</v>
      </c>
      <c r="I142" s="155"/>
      <c r="L142" s="151"/>
      <c r="M142" s="156"/>
      <c r="T142" s="157"/>
      <c r="AT142" s="152" t="s">
        <v>154</v>
      </c>
      <c r="AU142" s="152" t="s">
        <v>80</v>
      </c>
      <c r="AV142" s="12" t="s">
        <v>82</v>
      </c>
      <c r="AW142" s="12" t="s">
        <v>30</v>
      </c>
      <c r="AX142" s="12" t="s">
        <v>73</v>
      </c>
      <c r="AY142" s="152" t="s">
        <v>147</v>
      </c>
    </row>
    <row r="143" spans="2:65" s="13" customFormat="1">
      <c r="B143" s="158"/>
      <c r="D143" s="145" t="s">
        <v>154</v>
      </c>
      <c r="E143" s="159" t="s">
        <v>1</v>
      </c>
      <c r="F143" s="160" t="s">
        <v>159</v>
      </c>
      <c r="H143" s="161">
        <v>6.4980000000000002</v>
      </c>
      <c r="I143" s="162"/>
      <c r="L143" s="158"/>
      <c r="M143" s="163"/>
      <c r="T143" s="164"/>
      <c r="AT143" s="159" t="s">
        <v>154</v>
      </c>
      <c r="AU143" s="159" t="s">
        <v>80</v>
      </c>
      <c r="AV143" s="13" t="s">
        <v>152</v>
      </c>
      <c r="AW143" s="13" t="s">
        <v>30</v>
      </c>
      <c r="AX143" s="13" t="s">
        <v>80</v>
      </c>
      <c r="AY143" s="159" t="s">
        <v>147</v>
      </c>
    </row>
    <row r="144" spans="2:65" s="1" customFormat="1" ht="16.5" customHeight="1">
      <c r="B144" s="31"/>
      <c r="C144" s="130" t="s">
        <v>167</v>
      </c>
      <c r="D144" s="130" t="s">
        <v>148</v>
      </c>
      <c r="E144" s="131" t="s">
        <v>168</v>
      </c>
      <c r="F144" s="132" t="s">
        <v>169</v>
      </c>
      <c r="G144" s="133" t="s">
        <v>162</v>
      </c>
      <c r="H144" s="134">
        <v>6.4980000000000002</v>
      </c>
      <c r="I144" s="135"/>
      <c r="J144" s="136">
        <f>ROUND(I144*H144,2)</f>
        <v>0</v>
      </c>
      <c r="K144" s="137"/>
      <c r="L144" s="31"/>
      <c r="M144" s="138" t="s">
        <v>1</v>
      </c>
      <c r="N144" s="139" t="s">
        <v>38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152</v>
      </c>
      <c r="AT144" s="142" t="s">
        <v>148</v>
      </c>
      <c r="AU144" s="142" t="s">
        <v>80</v>
      </c>
      <c r="AY144" s="16" t="s">
        <v>147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80</v>
      </c>
      <c r="BK144" s="143">
        <f>ROUND(I144*H144,2)</f>
        <v>0</v>
      </c>
      <c r="BL144" s="16" t="s">
        <v>152</v>
      </c>
      <c r="BM144" s="142" t="s">
        <v>170</v>
      </c>
    </row>
    <row r="145" spans="2:65" s="12" customFormat="1">
      <c r="B145" s="151"/>
      <c r="D145" s="145" t="s">
        <v>154</v>
      </c>
      <c r="E145" s="152" t="s">
        <v>1</v>
      </c>
      <c r="F145" s="153" t="s">
        <v>171</v>
      </c>
      <c r="H145" s="154">
        <v>6.4980000000000002</v>
      </c>
      <c r="I145" s="155"/>
      <c r="L145" s="151"/>
      <c r="M145" s="156"/>
      <c r="T145" s="157"/>
      <c r="AT145" s="152" t="s">
        <v>154</v>
      </c>
      <c r="AU145" s="152" t="s">
        <v>80</v>
      </c>
      <c r="AV145" s="12" t="s">
        <v>82</v>
      </c>
      <c r="AW145" s="12" t="s">
        <v>30</v>
      </c>
      <c r="AX145" s="12" t="s">
        <v>73</v>
      </c>
      <c r="AY145" s="152" t="s">
        <v>147</v>
      </c>
    </row>
    <row r="146" spans="2:65" s="13" customFormat="1">
      <c r="B146" s="158"/>
      <c r="D146" s="145" t="s">
        <v>154</v>
      </c>
      <c r="E146" s="159" t="s">
        <v>1</v>
      </c>
      <c r="F146" s="160" t="s">
        <v>159</v>
      </c>
      <c r="H146" s="161">
        <v>6.4980000000000002</v>
      </c>
      <c r="I146" s="162"/>
      <c r="L146" s="158"/>
      <c r="M146" s="163"/>
      <c r="T146" s="164"/>
      <c r="AT146" s="159" t="s">
        <v>154</v>
      </c>
      <c r="AU146" s="159" t="s">
        <v>80</v>
      </c>
      <c r="AV146" s="13" t="s">
        <v>152</v>
      </c>
      <c r="AW146" s="13" t="s">
        <v>30</v>
      </c>
      <c r="AX146" s="13" t="s">
        <v>80</v>
      </c>
      <c r="AY146" s="159" t="s">
        <v>147</v>
      </c>
    </row>
    <row r="147" spans="2:65" s="1" customFormat="1" ht="21.75" customHeight="1">
      <c r="B147" s="31"/>
      <c r="C147" s="130" t="s">
        <v>152</v>
      </c>
      <c r="D147" s="130" t="s">
        <v>148</v>
      </c>
      <c r="E147" s="131" t="s">
        <v>172</v>
      </c>
      <c r="F147" s="132" t="s">
        <v>173</v>
      </c>
      <c r="G147" s="133" t="s">
        <v>174</v>
      </c>
      <c r="H147" s="134">
        <v>0.14099999999999999</v>
      </c>
      <c r="I147" s="135"/>
      <c r="J147" s="136">
        <f>ROUND(I147*H147,2)</f>
        <v>0</v>
      </c>
      <c r="K147" s="137"/>
      <c r="L147" s="31"/>
      <c r="M147" s="138" t="s">
        <v>1</v>
      </c>
      <c r="N147" s="139" t="s">
        <v>38</v>
      </c>
      <c r="P147" s="140">
        <f>O147*H147</f>
        <v>0</v>
      </c>
      <c r="Q147" s="140">
        <v>1.0606199999999999</v>
      </c>
      <c r="R147" s="140">
        <f>Q147*H147</f>
        <v>0.14954741999999996</v>
      </c>
      <c r="S147" s="140">
        <v>0</v>
      </c>
      <c r="T147" s="141">
        <f>S147*H147</f>
        <v>0</v>
      </c>
      <c r="AR147" s="142" t="s">
        <v>152</v>
      </c>
      <c r="AT147" s="142" t="s">
        <v>148</v>
      </c>
      <c r="AU147" s="142" t="s">
        <v>80</v>
      </c>
      <c r="AY147" s="16" t="s">
        <v>147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80</v>
      </c>
      <c r="BK147" s="143">
        <f>ROUND(I147*H147,2)</f>
        <v>0</v>
      </c>
      <c r="BL147" s="16" t="s">
        <v>152</v>
      </c>
      <c r="BM147" s="142" t="s">
        <v>175</v>
      </c>
    </row>
    <row r="148" spans="2:65" s="12" customFormat="1">
      <c r="B148" s="151"/>
      <c r="D148" s="145" t="s">
        <v>154</v>
      </c>
      <c r="E148" s="152" t="s">
        <v>1</v>
      </c>
      <c r="F148" s="153" t="s">
        <v>176</v>
      </c>
      <c r="H148" s="154">
        <v>0.14099999999999999</v>
      </c>
      <c r="I148" s="155"/>
      <c r="L148" s="151"/>
      <c r="M148" s="156"/>
      <c r="T148" s="157"/>
      <c r="AT148" s="152" t="s">
        <v>154</v>
      </c>
      <c r="AU148" s="152" t="s">
        <v>80</v>
      </c>
      <c r="AV148" s="12" t="s">
        <v>82</v>
      </c>
      <c r="AW148" s="12" t="s">
        <v>30</v>
      </c>
      <c r="AX148" s="12" t="s">
        <v>73</v>
      </c>
      <c r="AY148" s="152" t="s">
        <v>147</v>
      </c>
    </row>
    <row r="149" spans="2:65" s="13" customFormat="1">
      <c r="B149" s="158"/>
      <c r="D149" s="145" t="s">
        <v>154</v>
      </c>
      <c r="E149" s="159" t="s">
        <v>1</v>
      </c>
      <c r="F149" s="160" t="s">
        <v>159</v>
      </c>
      <c r="H149" s="161">
        <v>0.14099999999999999</v>
      </c>
      <c r="I149" s="162"/>
      <c r="L149" s="158"/>
      <c r="M149" s="163"/>
      <c r="T149" s="164"/>
      <c r="AT149" s="159" t="s">
        <v>154</v>
      </c>
      <c r="AU149" s="159" t="s">
        <v>80</v>
      </c>
      <c r="AV149" s="13" t="s">
        <v>152</v>
      </c>
      <c r="AW149" s="13" t="s">
        <v>30</v>
      </c>
      <c r="AX149" s="13" t="s">
        <v>80</v>
      </c>
      <c r="AY149" s="159" t="s">
        <v>147</v>
      </c>
    </row>
    <row r="150" spans="2:65" s="1" customFormat="1" ht="24.2" customHeight="1">
      <c r="B150" s="31"/>
      <c r="C150" s="130" t="s">
        <v>177</v>
      </c>
      <c r="D150" s="130" t="s">
        <v>148</v>
      </c>
      <c r="E150" s="131" t="s">
        <v>178</v>
      </c>
      <c r="F150" s="132" t="s">
        <v>179</v>
      </c>
      <c r="G150" s="133" t="s">
        <v>174</v>
      </c>
      <c r="H150" s="134">
        <v>7.4999999999999997E-2</v>
      </c>
      <c r="I150" s="135"/>
      <c r="J150" s="136">
        <f>ROUND(I150*H150,2)</f>
        <v>0</v>
      </c>
      <c r="K150" s="137"/>
      <c r="L150" s="31"/>
      <c r="M150" s="138" t="s">
        <v>1</v>
      </c>
      <c r="N150" s="139" t="s">
        <v>38</v>
      </c>
      <c r="P150" s="140">
        <f>O150*H150</f>
        <v>0</v>
      </c>
      <c r="Q150" s="140">
        <v>1.06277</v>
      </c>
      <c r="R150" s="140">
        <f>Q150*H150</f>
        <v>7.9707749999999994E-2</v>
      </c>
      <c r="S150" s="140">
        <v>0</v>
      </c>
      <c r="T150" s="141">
        <f>S150*H150</f>
        <v>0</v>
      </c>
      <c r="AR150" s="142" t="s">
        <v>152</v>
      </c>
      <c r="AT150" s="142" t="s">
        <v>148</v>
      </c>
      <c r="AU150" s="142" t="s">
        <v>80</v>
      </c>
      <c r="AY150" s="16" t="s">
        <v>147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80</v>
      </c>
      <c r="BK150" s="143">
        <f>ROUND(I150*H150,2)</f>
        <v>0</v>
      </c>
      <c r="BL150" s="16" t="s">
        <v>152</v>
      </c>
      <c r="BM150" s="142" t="s">
        <v>180</v>
      </c>
    </row>
    <row r="151" spans="2:65" s="12" customFormat="1">
      <c r="B151" s="151"/>
      <c r="D151" s="145" t="s">
        <v>154</v>
      </c>
      <c r="E151" s="152" t="s">
        <v>1</v>
      </c>
      <c r="F151" s="153" t="s">
        <v>181</v>
      </c>
      <c r="H151" s="154">
        <v>7.4999999999999997E-2</v>
      </c>
      <c r="I151" s="155"/>
      <c r="L151" s="151"/>
      <c r="M151" s="156"/>
      <c r="T151" s="157"/>
      <c r="AT151" s="152" t="s">
        <v>154</v>
      </c>
      <c r="AU151" s="152" t="s">
        <v>80</v>
      </c>
      <c r="AV151" s="12" t="s">
        <v>82</v>
      </c>
      <c r="AW151" s="12" t="s">
        <v>30</v>
      </c>
      <c r="AX151" s="12" t="s">
        <v>73</v>
      </c>
      <c r="AY151" s="152" t="s">
        <v>147</v>
      </c>
    </row>
    <row r="152" spans="2:65" s="13" customFormat="1">
      <c r="B152" s="158"/>
      <c r="D152" s="145" t="s">
        <v>154</v>
      </c>
      <c r="E152" s="159" t="s">
        <v>1</v>
      </c>
      <c r="F152" s="160" t="s">
        <v>159</v>
      </c>
      <c r="H152" s="161">
        <v>7.4999999999999997E-2</v>
      </c>
      <c r="I152" s="162"/>
      <c r="L152" s="158"/>
      <c r="M152" s="163"/>
      <c r="T152" s="164"/>
      <c r="AT152" s="159" t="s">
        <v>154</v>
      </c>
      <c r="AU152" s="159" t="s">
        <v>80</v>
      </c>
      <c r="AV152" s="13" t="s">
        <v>152</v>
      </c>
      <c r="AW152" s="13" t="s">
        <v>30</v>
      </c>
      <c r="AX152" s="13" t="s">
        <v>80</v>
      </c>
      <c r="AY152" s="159" t="s">
        <v>147</v>
      </c>
    </row>
    <row r="153" spans="2:65" s="1" customFormat="1" ht="76.349999999999994" customHeight="1">
      <c r="B153" s="31"/>
      <c r="C153" s="130" t="s">
        <v>182</v>
      </c>
      <c r="D153" s="130" t="s">
        <v>148</v>
      </c>
      <c r="E153" s="131" t="s">
        <v>183</v>
      </c>
      <c r="F153" s="132" t="s">
        <v>184</v>
      </c>
      <c r="G153" s="133" t="s">
        <v>151</v>
      </c>
      <c r="H153" s="134">
        <v>0.73199999999999998</v>
      </c>
      <c r="I153" s="135"/>
      <c r="J153" s="136">
        <f>ROUND(I153*H153,2)</f>
        <v>0</v>
      </c>
      <c r="K153" s="137"/>
      <c r="L153" s="31"/>
      <c r="M153" s="138" t="s">
        <v>1</v>
      </c>
      <c r="N153" s="139" t="s">
        <v>38</v>
      </c>
      <c r="P153" s="140">
        <f>O153*H153</f>
        <v>0</v>
      </c>
      <c r="Q153" s="140">
        <v>3.0427900000000001</v>
      </c>
      <c r="R153" s="140">
        <f>Q153*H153</f>
        <v>2.2273222800000001</v>
      </c>
      <c r="S153" s="140">
        <v>0</v>
      </c>
      <c r="T153" s="141">
        <f>S153*H153</f>
        <v>0</v>
      </c>
      <c r="AR153" s="142" t="s">
        <v>152</v>
      </c>
      <c r="AT153" s="142" t="s">
        <v>148</v>
      </c>
      <c r="AU153" s="142" t="s">
        <v>80</v>
      </c>
      <c r="AY153" s="16" t="s">
        <v>147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80</v>
      </c>
      <c r="BK153" s="143">
        <f>ROUND(I153*H153,2)</f>
        <v>0</v>
      </c>
      <c r="BL153" s="16" t="s">
        <v>152</v>
      </c>
      <c r="BM153" s="142" t="s">
        <v>185</v>
      </c>
    </row>
    <row r="154" spans="2:65" s="11" customFormat="1">
      <c r="B154" s="144"/>
      <c r="D154" s="145" t="s">
        <v>154</v>
      </c>
      <c r="E154" s="146" t="s">
        <v>1</v>
      </c>
      <c r="F154" s="147" t="s">
        <v>186</v>
      </c>
      <c r="H154" s="146" t="s">
        <v>1</v>
      </c>
      <c r="I154" s="148"/>
      <c r="L154" s="144"/>
      <c r="M154" s="149"/>
      <c r="T154" s="150"/>
      <c r="AT154" s="146" t="s">
        <v>154</v>
      </c>
      <c r="AU154" s="146" t="s">
        <v>80</v>
      </c>
      <c r="AV154" s="11" t="s">
        <v>80</v>
      </c>
      <c r="AW154" s="11" t="s">
        <v>30</v>
      </c>
      <c r="AX154" s="11" t="s">
        <v>73</v>
      </c>
      <c r="AY154" s="146" t="s">
        <v>147</v>
      </c>
    </row>
    <row r="155" spans="2:65" s="12" customFormat="1">
      <c r="B155" s="151"/>
      <c r="D155" s="145" t="s">
        <v>154</v>
      </c>
      <c r="E155" s="152" t="s">
        <v>1</v>
      </c>
      <c r="F155" s="153" t="s">
        <v>187</v>
      </c>
      <c r="H155" s="154">
        <v>0.13</v>
      </c>
      <c r="I155" s="155"/>
      <c r="L155" s="151"/>
      <c r="M155" s="156"/>
      <c r="T155" s="157"/>
      <c r="AT155" s="152" t="s">
        <v>154</v>
      </c>
      <c r="AU155" s="152" t="s">
        <v>80</v>
      </c>
      <c r="AV155" s="12" t="s">
        <v>82</v>
      </c>
      <c r="AW155" s="12" t="s">
        <v>30</v>
      </c>
      <c r="AX155" s="12" t="s">
        <v>73</v>
      </c>
      <c r="AY155" s="152" t="s">
        <v>147</v>
      </c>
    </row>
    <row r="156" spans="2:65" s="12" customFormat="1">
      <c r="B156" s="151"/>
      <c r="D156" s="145" t="s">
        <v>154</v>
      </c>
      <c r="E156" s="152" t="s">
        <v>1</v>
      </c>
      <c r="F156" s="153" t="s">
        <v>188</v>
      </c>
      <c r="H156" s="154">
        <v>0.06</v>
      </c>
      <c r="I156" s="155"/>
      <c r="L156" s="151"/>
      <c r="M156" s="156"/>
      <c r="T156" s="157"/>
      <c r="AT156" s="152" t="s">
        <v>154</v>
      </c>
      <c r="AU156" s="152" t="s">
        <v>80</v>
      </c>
      <c r="AV156" s="12" t="s">
        <v>82</v>
      </c>
      <c r="AW156" s="12" t="s">
        <v>30</v>
      </c>
      <c r="AX156" s="12" t="s">
        <v>73</v>
      </c>
      <c r="AY156" s="152" t="s">
        <v>147</v>
      </c>
    </row>
    <row r="157" spans="2:65" s="12" customFormat="1">
      <c r="B157" s="151"/>
      <c r="D157" s="145" t="s">
        <v>154</v>
      </c>
      <c r="E157" s="152" t="s">
        <v>1</v>
      </c>
      <c r="F157" s="153" t="s">
        <v>189</v>
      </c>
      <c r="H157" s="154">
        <v>4.2000000000000003E-2</v>
      </c>
      <c r="I157" s="155"/>
      <c r="L157" s="151"/>
      <c r="M157" s="156"/>
      <c r="T157" s="157"/>
      <c r="AT157" s="152" t="s">
        <v>154</v>
      </c>
      <c r="AU157" s="152" t="s">
        <v>80</v>
      </c>
      <c r="AV157" s="12" t="s">
        <v>82</v>
      </c>
      <c r="AW157" s="12" t="s">
        <v>30</v>
      </c>
      <c r="AX157" s="12" t="s">
        <v>73</v>
      </c>
      <c r="AY157" s="152" t="s">
        <v>147</v>
      </c>
    </row>
    <row r="158" spans="2:65" s="11" customFormat="1">
      <c r="B158" s="144"/>
      <c r="D158" s="145" t="s">
        <v>154</v>
      </c>
      <c r="E158" s="146" t="s">
        <v>1</v>
      </c>
      <c r="F158" s="147" t="s">
        <v>190</v>
      </c>
      <c r="H158" s="146" t="s">
        <v>1</v>
      </c>
      <c r="I158" s="148"/>
      <c r="L158" s="144"/>
      <c r="M158" s="149"/>
      <c r="T158" s="150"/>
      <c r="AT158" s="146" t="s">
        <v>154</v>
      </c>
      <c r="AU158" s="146" t="s">
        <v>80</v>
      </c>
      <c r="AV158" s="11" t="s">
        <v>80</v>
      </c>
      <c r="AW158" s="11" t="s">
        <v>30</v>
      </c>
      <c r="AX158" s="11" t="s">
        <v>73</v>
      </c>
      <c r="AY158" s="146" t="s">
        <v>147</v>
      </c>
    </row>
    <row r="159" spans="2:65" s="12" customFormat="1">
      <c r="B159" s="151"/>
      <c r="D159" s="145" t="s">
        <v>154</v>
      </c>
      <c r="E159" s="152" t="s">
        <v>1</v>
      </c>
      <c r="F159" s="153" t="s">
        <v>191</v>
      </c>
      <c r="H159" s="154">
        <v>0.5</v>
      </c>
      <c r="I159" s="155"/>
      <c r="L159" s="151"/>
      <c r="M159" s="156"/>
      <c r="T159" s="157"/>
      <c r="AT159" s="152" t="s">
        <v>154</v>
      </c>
      <c r="AU159" s="152" t="s">
        <v>80</v>
      </c>
      <c r="AV159" s="12" t="s">
        <v>82</v>
      </c>
      <c r="AW159" s="12" t="s">
        <v>30</v>
      </c>
      <c r="AX159" s="12" t="s">
        <v>73</v>
      </c>
      <c r="AY159" s="152" t="s">
        <v>147</v>
      </c>
    </row>
    <row r="160" spans="2:65" s="13" customFormat="1">
      <c r="B160" s="158"/>
      <c r="D160" s="145" t="s">
        <v>154</v>
      </c>
      <c r="E160" s="159" t="s">
        <v>1</v>
      </c>
      <c r="F160" s="160" t="s">
        <v>159</v>
      </c>
      <c r="H160" s="161">
        <v>0.73199999999999998</v>
      </c>
      <c r="I160" s="162"/>
      <c r="L160" s="158"/>
      <c r="M160" s="163"/>
      <c r="T160" s="164"/>
      <c r="AT160" s="159" t="s">
        <v>154</v>
      </c>
      <c r="AU160" s="159" t="s">
        <v>80</v>
      </c>
      <c r="AV160" s="13" t="s">
        <v>152</v>
      </c>
      <c r="AW160" s="13" t="s">
        <v>30</v>
      </c>
      <c r="AX160" s="13" t="s">
        <v>80</v>
      </c>
      <c r="AY160" s="159" t="s">
        <v>147</v>
      </c>
    </row>
    <row r="161" spans="2:65" s="1" customFormat="1" ht="76.349999999999994" customHeight="1">
      <c r="B161" s="31"/>
      <c r="C161" s="130" t="s">
        <v>192</v>
      </c>
      <c r="D161" s="130" t="s">
        <v>148</v>
      </c>
      <c r="E161" s="131" t="s">
        <v>193</v>
      </c>
      <c r="F161" s="132" t="s">
        <v>184</v>
      </c>
      <c r="G161" s="133" t="s">
        <v>151</v>
      </c>
      <c r="H161" s="134">
        <v>0.80700000000000005</v>
      </c>
      <c r="I161" s="135"/>
      <c r="J161" s="136">
        <f>ROUND(I161*H161,2)</f>
        <v>0</v>
      </c>
      <c r="K161" s="137"/>
      <c r="L161" s="31"/>
      <c r="M161" s="138" t="s">
        <v>1</v>
      </c>
      <c r="N161" s="139" t="s">
        <v>38</v>
      </c>
      <c r="P161" s="140">
        <f>O161*H161</f>
        <v>0</v>
      </c>
      <c r="Q161" s="140">
        <v>2.91161</v>
      </c>
      <c r="R161" s="140">
        <f>Q161*H161</f>
        <v>2.3496692700000001</v>
      </c>
      <c r="S161" s="140">
        <v>0</v>
      </c>
      <c r="T161" s="141">
        <f>S161*H161</f>
        <v>0</v>
      </c>
      <c r="AR161" s="142" t="s">
        <v>152</v>
      </c>
      <c r="AT161" s="142" t="s">
        <v>148</v>
      </c>
      <c r="AU161" s="142" t="s">
        <v>80</v>
      </c>
      <c r="AY161" s="16" t="s">
        <v>147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80</v>
      </c>
      <c r="BK161" s="143">
        <f>ROUND(I161*H161,2)</f>
        <v>0</v>
      </c>
      <c r="BL161" s="16" t="s">
        <v>152</v>
      </c>
      <c r="BM161" s="142" t="s">
        <v>194</v>
      </c>
    </row>
    <row r="162" spans="2:65" s="11" customFormat="1">
      <c r="B162" s="144"/>
      <c r="D162" s="145" t="s">
        <v>154</v>
      </c>
      <c r="E162" s="146" t="s">
        <v>1</v>
      </c>
      <c r="F162" s="147" t="s">
        <v>186</v>
      </c>
      <c r="H162" s="146" t="s">
        <v>1</v>
      </c>
      <c r="I162" s="148"/>
      <c r="L162" s="144"/>
      <c r="M162" s="149"/>
      <c r="T162" s="150"/>
      <c r="AT162" s="146" t="s">
        <v>154</v>
      </c>
      <c r="AU162" s="146" t="s">
        <v>80</v>
      </c>
      <c r="AV162" s="11" t="s">
        <v>80</v>
      </c>
      <c r="AW162" s="11" t="s">
        <v>30</v>
      </c>
      <c r="AX162" s="11" t="s">
        <v>73</v>
      </c>
      <c r="AY162" s="146" t="s">
        <v>147</v>
      </c>
    </row>
    <row r="163" spans="2:65" s="12" customFormat="1">
      <c r="B163" s="151"/>
      <c r="D163" s="145" t="s">
        <v>154</v>
      </c>
      <c r="E163" s="152" t="s">
        <v>1</v>
      </c>
      <c r="F163" s="153" t="s">
        <v>195</v>
      </c>
      <c r="H163" s="154">
        <v>0.495</v>
      </c>
      <c r="I163" s="155"/>
      <c r="L163" s="151"/>
      <c r="M163" s="156"/>
      <c r="T163" s="157"/>
      <c r="AT163" s="152" t="s">
        <v>154</v>
      </c>
      <c r="AU163" s="152" t="s">
        <v>80</v>
      </c>
      <c r="AV163" s="12" t="s">
        <v>82</v>
      </c>
      <c r="AW163" s="12" t="s">
        <v>30</v>
      </c>
      <c r="AX163" s="12" t="s">
        <v>73</v>
      </c>
      <c r="AY163" s="152" t="s">
        <v>147</v>
      </c>
    </row>
    <row r="164" spans="2:65" s="12" customFormat="1">
      <c r="B164" s="151"/>
      <c r="D164" s="145" t="s">
        <v>154</v>
      </c>
      <c r="E164" s="152" t="s">
        <v>1</v>
      </c>
      <c r="F164" s="153" t="s">
        <v>196</v>
      </c>
      <c r="H164" s="154">
        <v>0.312</v>
      </c>
      <c r="I164" s="155"/>
      <c r="L164" s="151"/>
      <c r="M164" s="156"/>
      <c r="T164" s="157"/>
      <c r="AT164" s="152" t="s">
        <v>154</v>
      </c>
      <c r="AU164" s="152" t="s">
        <v>80</v>
      </c>
      <c r="AV164" s="12" t="s">
        <v>82</v>
      </c>
      <c r="AW164" s="12" t="s">
        <v>30</v>
      </c>
      <c r="AX164" s="12" t="s">
        <v>73</v>
      </c>
      <c r="AY164" s="152" t="s">
        <v>147</v>
      </c>
    </row>
    <row r="165" spans="2:65" s="13" customFormat="1">
      <c r="B165" s="158"/>
      <c r="D165" s="145" t="s">
        <v>154</v>
      </c>
      <c r="E165" s="159" t="s">
        <v>1</v>
      </c>
      <c r="F165" s="160" t="s">
        <v>159</v>
      </c>
      <c r="H165" s="161">
        <v>0.80700000000000005</v>
      </c>
      <c r="I165" s="162"/>
      <c r="L165" s="158"/>
      <c r="M165" s="163"/>
      <c r="T165" s="164"/>
      <c r="AT165" s="159" t="s">
        <v>154</v>
      </c>
      <c r="AU165" s="159" t="s">
        <v>80</v>
      </c>
      <c r="AV165" s="13" t="s">
        <v>152</v>
      </c>
      <c r="AW165" s="13" t="s">
        <v>30</v>
      </c>
      <c r="AX165" s="13" t="s">
        <v>80</v>
      </c>
      <c r="AY165" s="159" t="s">
        <v>147</v>
      </c>
    </row>
    <row r="166" spans="2:65" s="1" customFormat="1" ht="24.2" customHeight="1">
      <c r="B166" s="31"/>
      <c r="C166" s="130" t="s">
        <v>197</v>
      </c>
      <c r="D166" s="130" t="s">
        <v>148</v>
      </c>
      <c r="E166" s="131" t="s">
        <v>198</v>
      </c>
      <c r="F166" s="132" t="s">
        <v>199</v>
      </c>
      <c r="G166" s="133" t="s">
        <v>200</v>
      </c>
      <c r="H166" s="134">
        <v>2</v>
      </c>
      <c r="I166" s="135"/>
      <c r="J166" s="136">
        <f>ROUND(I166*H166,2)</f>
        <v>0</v>
      </c>
      <c r="K166" s="137"/>
      <c r="L166" s="31"/>
      <c r="M166" s="138" t="s">
        <v>1</v>
      </c>
      <c r="N166" s="139" t="s">
        <v>38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152</v>
      </c>
      <c r="AT166" s="142" t="s">
        <v>148</v>
      </c>
      <c r="AU166" s="142" t="s">
        <v>80</v>
      </c>
      <c r="AY166" s="16" t="s">
        <v>147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80</v>
      </c>
      <c r="BK166" s="143">
        <f>ROUND(I166*H166,2)</f>
        <v>0</v>
      </c>
      <c r="BL166" s="16" t="s">
        <v>152</v>
      </c>
      <c r="BM166" s="142" t="s">
        <v>201</v>
      </c>
    </row>
    <row r="167" spans="2:65" s="12" customFormat="1">
      <c r="B167" s="151"/>
      <c r="D167" s="145" t="s">
        <v>154</v>
      </c>
      <c r="E167" s="152" t="s">
        <v>1</v>
      </c>
      <c r="F167" s="153" t="s">
        <v>202</v>
      </c>
      <c r="H167" s="154">
        <v>2</v>
      </c>
      <c r="I167" s="155"/>
      <c r="L167" s="151"/>
      <c r="M167" s="156"/>
      <c r="T167" s="157"/>
      <c r="AT167" s="152" t="s">
        <v>154</v>
      </c>
      <c r="AU167" s="152" t="s">
        <v>80</v>
      </c>
      <c r="AV167" s="12" t="s">
        <v>82</v>
      </c>
      <c r="AW167" s="12" t="s">
        <v>30</v>
      </c>
      <c r="AX167" s="12" t="s">
        <v>73</v>
      </c>
      <c r="AY167" s="152" t="s">
        <v>147</v>
      </c>
    </row>
    <row r="168" spans="2:65" s="13" customFormat="1">
      <c r="B168" s="158"/>
      <c r="D168" s="145" t="s">
        <v>154</v>
      </c>
      <c r="E168" s="159" t="s">
        <v>1</v>
      </c>
      <c r="F168" s="160" t="s">
        <v>159</v>
      </c>
      <c r="H168" s="161">
        <v>2</v>
      </c>
      <c r="I168" s="162"/>
      <c r="L168" s="158"/>
      <c r="M168" s="163"/>
      <c r="T168" s="164"/>
      <c r="AT168" s="159" t="s">
        <v>154</v>
      </c>
      <c r="AU168" s="159" t="s">
        <v>80</v>
      </c>
      <c r="AV168" s="13" t="s">
        <v>152</v>
      </c>
      <c r="AW168" s="13" t="s">
        <v>30</v>
      </c>
      <c r="AX168" s="13" t="s">
        <v>80</v>
      </c>
      <c r="AY168" s="159" t="s">
        <v>147</v>
      </c>
    </row>
    <row r="169" spans="2:65" s="1" customFormat="1" ht="24.2" customHeight="1">
      <c r="B169" s="31"/>
      <c r="C169" s="130" t="s">
        <v>203</v>
      </c>
      <c r="D169" s="130" t="s">
        <v>148</v>
      </c>
      <c r="E169" s="131" t="s">
        <v>204</v>
      </c>
      <c r="F169" s="132" t="s">
        <v>205</v>
      </c>
      <c r="G169" s="133" t="s">
        <v>200</v>
      </c>
      <c r="H169" s="134">
        <v>1</v>
      </c>
      <c r="I169" s="135"/>
      <c r="J169" s="136">
        <f>ROUND(I169*H169,2)</f>
        <v>0</v>
      </c>
      <c r="K169" s="137"/>
      <c r="L169" s="31"/>
      <c r="M169" s="138" t="s">
        <v>1</v>
      </c>
      <c r="N169" s="139" t="s">
        <v>38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152</v>
      </c>
      <c r="AT169" s="142" t="s">
        <v>148</v>
      </c>
      <c r="AU169" s="142" t="s">
        <v>80</v>
      </c>
      <c r="AY169" s="16" t="s">
        <v>147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80</v>
      </c>
      <c r="BK169" s="143">
        <f>ROUND(I169*H169,2)</f>
        <v>0</v>
      </c>
      <c r="BL169" s="16" t="s">
        <v>152</v>
      </c>
      <c r="BM169" s="142" t="s">
        <v>206</v>
      </c>
    </row>
    <row r="170" spans="2:65" s="12" customFormat="1">
      <c r="B170" s="151"/>
      <c r="D170" s="145" t="s">
        <v>154</v>
      </c>
      <c r="E170" s="152" t="s">
        <v>1</v>
      </c>
      <c r="F170" s="153" t="s">
        <v>207</v>
      </c>
      <c r="H170" s="154">
        <v>1</v>
      </c>
      <c r="I170" s="155"/>
      <c r="L170" s="151"/>
      <c r="M170" s="156"/>
      <c r="T170" s="157"/>
      <c r="AT170" s="152" t="s">
        <v>154</v>
      </c>
      <c r="AU170" s="152" t="s">
        <v>80</v>
      </c>
      <c r="AV170" s="12" t="s">
        <v>82</v>
      </c>
      <c r="AW170" s="12" t="s">
        <v>30</v>
      </c>
      <c r="AX170" s="12" t="s">
        <v>73</v>
      </c>
      <c r="AY170" s="152" t="s">
        <v>147</v>
      </c>
    </row>
    <row r="171" spans="2:65" s="13" customFormat="1">
      <c r="B171" s="158"/>
      <c r="D171" s="145" t="s">
        <v>154</v>
      </c>
      <c r="E171" s="159" t="s">
        <v>1</v>
      </c>
      <c r="F171" s="160" t="s">
        <v>159</v>
      </c>
      <c r="H171" s="161">
        <v>1</v>
      </c>
      <c r="I171" s="162"/>
      <c r="L171" s="158"/>
      <c r="M171" s="163"/>
      <c r="T171" s="164"/>
      <c r="AT171" s="159" t="s">
        <v>154</v>
      </c>
      <c r="AU171" s="159" t="s">
        <v>80</v>
      </c>
      <c r="AV171" s="13" t="s">
        <v>152</v>
      </c>
      <c r="AW171" s="13" t="s">
        <v>30</v>
      </c>
      <c r="AX171" s="13" t="s">
        <v>80</v>
      </c>
      <c r="AY171" s="159" t="s">
        <v>147</v>
      </c>
    </row>
    <row r="172" spans="2:65" s="1" customFormat="1" ht="24.2" customHeight="1">
      <c r="B172" s="31"/>
      <c r="C172" s="130" t="s">
        <v>208</v>
      </c>
      <c r="D172" s="130" t="s">
        <v>148</v>
      </c>
      <c r="E172" s="131" t="s">
        <v>209</v>
      </c>
      <c r="F172" s="132" t="s">
        <v>210</v>
      </c>
      <c r="G172" s="133" t="s">
        <v>200</v>
      </c>
      <c r="H172" s="134">
        <v>2</v>
      </c>
      <c r="I172" s="135"/>
      <c r="J172" s="136">
        <f>ROUND(I172*H172,2)</f>
        <v>0</v>
      </c>
      <c r="K172" s="137"/>
      <c r="L172" s="31"/>
      <c r="M172" s="138" t="s">
        <v>1</v>
      </c>
      <c r="N172" s="139" t="s">
        <v>38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152</v>
      </c>
      <c r="AT172" s="142" t="s">
        <v>148</v>
      </c>
      <c r="AU172" s="142" t="s">
        <v>80</v>
      </c>
      <c r="AY172" s="16" t="s">
        <v>147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80</v>
      </c>
      <c r="BK172" s="143">
        <f>ROUND(I172*H172,2)</f>
        <v>0</v>
      </c>
      <c r="BL172" s="16" t="s">
        <v>152</v>
      </c>
      <c r="BM172" s="142" t="s">
        <v>211</v>
      </c>
    </row>
    <row r="173" spans="2:65" s="12" customFormat="1">
      <c r="B173" s="151"/>
      <c r="D173" s="145" t="s">
        <v>154</v>
      </c>
      <c r="E173" s="152" t="s">
        <v>1</v>
      </c>
      <c r="F173" s="153" t="s">
        <v>202</v>
      </c>
      <c r="H173" s="154">
        <v>2</v>
      </c>
      <c r="I173" s="155"/>
      <c r="L173" s="151"/>
      <c r="M173" s="156"/>
      <c r="T173" s="157"/>
      <c r="AT173" s="152" t="s">
        <v>154</v>
      </c>
      <c r="AU173" s="152" t="s">
        <v>80</v>
      </c>
      <c r="AV173" s="12" t="s">
        <v>82</v>
      </c>
      <c r="AW173" s="12" t="s">
        <v>30</v>
      </c>
      <c r="AX173" s="12" t="s">
        <v>73</v>
      </c>
      <c r="AY173" s="152" t="s">
        <v>147</v>
      </c>
    </row>
    <row r="174" spans="2:65" s="13" customFormat="1">
      <c r="B174" s="158"/>
      <c r="D174" s="145" t="s">
        <v>154</v>
      </c>
      <c r="E174" s="159" t="s">
        <v>1</v>
      </c>
      <c r="F174" s="160" t="s">
        <v>159</v>
      </c>
      <c r="H174" s="161">
        <v>2</v>
      </c>
      <c r="I174" s="162"/>
      <c r="L174" s="158"/>
      <c r="M174" s="163"/>
      <c r="T174" s="164"/>
      <c r="AT174" s="159" t="s">
        <v>154</v>
      </c>
      <c r="AU174" s="159" t="s">
        <v>80</v>
      </c>
      <c r="AV174" s="13" t="s">
        <v>152</v>
      </c>
      <c r="AW174" s="13" t="s">
        <v>30</v>
      </c>
      <c r="AX174" s="13" t="s">
        <v>80</v>
      </c>
      <c r="AY174" s="159" t="s">
        <v>147</v>
      </c>
    </row>
    <row r="175" spans="2:65" s="1" customFormat="1" ht="24.2" customHeight="1">
      <c r="B175" s="31"/>
      <c r="C175" s="130" t="s">
        <v>212</v>
      </c>
      <c r="D175" s="130" t="s">
        <v>148</v>
      </c>
      <c r="E175" s="131" t="s">
        <v>213</v>
      </c>
      <c r="F175" s="132" t="s">
        <v>214</v>
      </c>
      <c r="G175" s="133" t="s">
        <v>200</v>
      </c>
      <c r="H175" s="134">
        <v>20</v>
      </c>
      <c r="I175" s="135"/>
      <c r="J175" s="136">
        <f>ROUND(I175*H175,2)</f>
        <v>0</v>
      </c>
      <c r="K175" s="137"/>
      <c r="L175" s="31"/>
      <c r="M175" s="138" t="s">
        <v>1</v>
      </c>
      <c r="N175" s="139" t="s">
        <v>38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152</v>
      </c>
      <c r="AT175" s="142" t="s">
        <v>148</v>
      </c>
      <c r="AU175" s="142" t="s">
        <v>80</v>
      </c>
      <c r="AY175" s="16" t="s">
        <v>147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80</v>
      </c>
      <c r="BK175" s="143">
        <f>ROUND(I175*H175,2)</f>
        <v>0</v>
      </c>
      <c r="BL175" s="16" t="s">
        <v>152</v>
      </c>
      <c r="BM175" s="142" t="s">
        <v>215</v>
      </c>
    </row>
    <row r="176" spans="2:65" s="12" customFormat="1">
      <c r="B176" s="151"/>
      <c r="D176" s="145" t="s">
        <v>154</v>
      </c>
      <c r="E176" s="152" t="s">
        <v>1</v>
      </c>
      <c r="F176" s="153" t="s">
        <v>216</v>
      </c>
      <c r="H176" s="154">
        <v>20</v>
      </c>
      <c r="I176" s="155"/>
      <c r="L176" s="151"/>
      <c r="M176" s="156"/>
      <c r="T176" s="157"/>
      <c r="AT176" s="152" t="s">
        <v>154</v>
      </c>
      <c r="AU176" s="152" t="s">
        <v>80</v>
      </c>
      <c r="AV176" s="12" t="s">
        <v>82</v>
      </c>
      <c r="AW176" s="12" t="s">
        <v>30</v>
      </c>
      <c r="AX176" s="12" t="s">
        <v>73</v>
      </c>
      <c r="AY176" s="152" t="s">
        <v>147</v>
      </c>
    </row>
    <row r="177" spans="2:65" s="13" customFormat="1">
      <c r="B177" s="158"/>
      <c r="D177" s="145" t="s">
        <v>154</v>
      </c>
      <c r="E177" s="159" t="s">
        <v>1</v>
      </c>
      <c r="F177" s="160" t="s">
        <v>159</v>
      </c>
      <c r="H177" s="161">
        <v>20</v>
      </c>
      <c r="I177" s="162"/>
      <c r="L177" s="158"/>
      <c r="M177" s="163"/>
      <c r="T177" s="164"/>
      <c r="AT177" s="159" t="s">
        <v>154</v>
      </c>
      <c r="AU177" s="159" t="s">
        <v>80</v>
      </c>
      <c r="AV177" s="13" t="s">
        <v>152</v>
      </c>
      <c r="AW177" s="13" t="s">
        <v>30</v>
      </c>
      <c r="AX177" s="13" t="s">
        <v>80</v>
      </c>
      <c r="AY177" s="159" t="s">
        <v>147</v>
      </c>
    </row>
    <row r="178" spans="2:65" s="10" customFormat="1" ht="25.9" customHeight="1">
      <c r="B178" s="120"/>
      <c r="D178" s="121" t="s">
        <v>72</v>
      </c>
      <c r="E178" s="122" t="s">
        <v>203</v>
      </c>
      <c r="F178" s="122" t="s">
        <v>217</v>
      </c>
      <c r="I178" s="123"/>
      <c r="J178" s="124">
        <f>BK178</f>
        <v>0</v>
      </c>
      <c r="L178" s="120"/>
      <c r="M178" s="125"/>
      <c r="P178" s="126">
        <f>SUM(P179:P182)</f>
        <v>0</v>
      </c>
      <c r="R178" s="126">
        <f>SUM(R179:R182)</f>
        <v>0</v>
      </c>
      <c r="T178" s="127">
        <f>SUM(T179:T182)</f>
        <v>0</v>
      </c>
      <c r="AR178" s="121" t="s">
        <v>80</v>
      </c>
      <c r="AT178" s="128" t="s">
        <v>72</v>
      </c>
      <c r="AU178" s="128" t="s">
        <v>73</v>
      </c>
      <c r="AY178" s="121" t="s">
        <v>147</v>
      </c>
      <c r="BK178" s="129">
        <f>SUM(BK179:BK182)</f>
        <v>0</v>
      </c>
    </row>
    <row r="179" spans="2:65" s="1" customFormat="1" ht="55.5" customHeight="1">
      <c r="B179" s="31"/>
      <c r="C179" s="130" t="s">
        <v>8</v>
      </c>
      <c r="D179" s="130" t="s">
        <v>148</v>
      </c>
      <c r="E179" s="131" t="s">
        <v>218</v>
      </c>
      <c r="F179" s="132" t="s">
        <v>219</v>
      </c>
      <c r="G179" s="133" t="s">
        <v>200</v>
      </c>
      <c r="H179" s="134">
        <v>56</v>
      </c>
      <c r="I179" s="135"/>
      <c r="J179" s="136">
        <f>ROUND(I179*H179,2)</f>
        <v>0</v>
      </c>
      <c r="K179" s="137"/>
      <c r="L179" s="31"/>
      <c r="M179" s="138" t="s">
        <v>1</v>
      </c>
      <c r="N179" s="139" t="s">
        <v>38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152</v>
      </c>
      <c r="AT179" s="142" t="s">
        <v>148</v>
      </c>
      <c r="AU179" s="142" t="s">
        <v>80</v>
      </c>
      <c r="AY179" s="16" t="s">
        <v>147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6" t="s">
        <v>80</v>
      </c>
      <c r="BK179" s="143">
        <f>ROUND(I179*H179,2)</f>
        <v>0</v>
      </c>
      <c r="BL179" s="16" t="s">
        <v>152</v>
      </c>
      <c r="BM179" s="142" t="s">
        <v>220</v>
      </c>
    </row>
    <row r="180" spans="2:65" s="11" customFormat="1">
      <c r="B180" s="144"/>
      <c r="D180" s="145" t="s">
        <v>154</v>
      </c>
      <c r="E180" s="146" t="s">
        <v>1</v>
      </c>
      <c r="F180" s="147" t="s">
        <v>221</v>
      </c>
      <c r="H180" s="146" t="s">
        <v>1</v>
      </c>
      <c r="I180" s="148"/>
      <c r="L180" s="144"/>
      <c r="M180" s="149"/>
      <c r="T180" s="150"/>
      <c r="AT180" s="146" t="s">
        <v>154</v>
      </c>
      <c r="AU180" s="146" t="s">
        <v>80</v>
      </c>
      <c r="AV180" s="11" t="s">
        <v>80</v>
      </c>
      <c r="AW180" s="11" t="s">
        <v>30</v>
      </c>
      <c r="AX180" s="11" t="s">
        <v>73</v>
      </c>
      <c r="AY180" s="146" t="s">
        <v>147</v>
      </c>
    </row>
    <row r="181" spans="2:65" s="12" customFormat="1">
      <c r="B181" s="151"/>
      <c r="D181" s="145" t="s">
        <v>154</v>
      </c>
      <c r="E181" s="152" t="s">
        <v>1</v>
      </c>
      <c r="F181" s="153" t="s">
        <v>222</v>
      </c>
      <c r="H181" s="154">
        <v>56</v>
      </c>
      <c r="I181" s="155"/>
      <c r="L181" s="151"/>
      <c r="M181" s="156"/>
      <c r="T181" s="157"/>
      <c r="AT181" s="152" t="s">
        <v>154</v>
      </c>
      <c r="AU181" s="152" t="s">
        <v>80</v>
      </c>
      <c r="AV181" s="12" t="s">
        <v>82</v>
      </c>
      <c r="AW181" s="12" t="s">
        <v>30</v>
      </c>
      <c r="AX181" s="12" t="s">
        <v>73</v>
      </c>
      <c r="AY181" s="152" t="s">
        <v>147</v>
      </c>
    </row>
    <row r="182" spans="2:65" s="13" customFormat="1">
      <c r="B182" s="158"/>
      <c r="D182" s="145" t="s">
        <v>154</v>
      </c>
      <c r="E182" s="159" t="s">
        <v>1</v>
      </c>
      <c r="F182" s="160" t="s">
        <v>159</v>
      </c>
      <c r="H182" s="161">
        <v>56</v>
      </c>
      <c r="I182" s="162"/>
      <c r="L182" s="158"/>
      <c r="M182" s="163"/>
      <c r="T182" s="164"/>
      <c r="AT182" s="159" t="s">
        <v>154</v>
      </c>
      <c r="AU182" s="159" t="s">
        <v>80</v>
      </c>
      <c r="AV182" s="13" t="s">
        <v>152</v>
      </c>
      <c r="AW182" s="13" t="s">
        <v>30</v>
      </c>
      <c r="AX182" s="13" t="s">
        <v>80</v>
      </c>
      <c r="AY182" s="159" t="s">
        <v>147</v>
      </c>
    </row>
    <row r="183" spans="2:65" s="10" customFormat="1" ht="25.9" customHeight="1">
      <c r="B183" s="120"/>
      <c r="D183" s="121" t="s">
        <v>72</v>
      </c>
      <c r="E183" s="122" t="s">
        <v>223</v>
      </c>
      <c r="F183" s="122" t="s">
        <v>224</v>
      </c>
      <c r="I183" s="123"/>
      <c r="J183" s="124">
        <f>BK183</f>
        <v>0</v>
      </c>
      <c r="L183" s="120"/>
      <c r="M183" s="125"/>
      <c r="P183" s="126">
        <f>SUM(P184:P186)</f>
        <v>0</v>
      </c>
      <c r="R183" s="126">
        <f>SUM(R184:R186)</f>
        <v>0</v>
      </c>
      <c r="T183" s="127">
        <f>SUM(T184:T186)</f>
        <v>0</v>
      </c>
      <c r="AR183" s="121" t="s">
        <v>80</v>
      </c>
      <c r="AT183" s="128" t="s">
        <v>72</v>
      </c>
      <c r="AU183" s="128" t="s">
        <v>73</v>
      </c>
      <c r="AY183" s="121" t="s">
        <v>147</v>
      </c>
      <c r="BK183" s="129">
        <f>SUM(BK184:BK186)</f>
        <v>0</v>
      </c>
    </row>
    <row r="184" spans="2:65" s="1" customFormat="1" ht="24.2" customHeight="1">
      <c r="B184" s="31"/>
      <c r="C184" s="130" t="s">
        <v>225</v>
      </c>
      <c r="D184" s="130" t="s">
        <v>148</v>
      </c>
      <c r="E184" s="131" t="s">
        <v>226</v>
      </c>
      <c r="F184" s="132" t="s">
        <v>227</v>
      </c>
      <c r="G184" s="133" t="s">
        <v>200</v>
      </c>
      <c r="H184" s="134">
        <v>1</v>
      </c>
      <c r="I184" s="135"/>
      <c r="J184" s="136">
        <f>ROUND(I184*H184,2)</f>
        <v>0</v>
      </c>
      <c r="K184" s="137"/>
      <c r="L184" s="31"/>
      <c r="M184" s="138" t="s">
        <v>1</v>
      </c>
      <c r="N184" s="139" t="s">
        <v>38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152</v>
      </c>
      <c r="AT184" s="142" t="s">
        <v>148</v>
      </c>
      <c r="AU184" s="142" t="s">
        <v>80</v>
      </c>
      <c r="AY184" s="16" t="s">
        <v>147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80</v>
      </c>
      <c r="BK184" s="143">
        <f>ROUND(I184*H184,2)</f>
        <v>0</v>
      </c>
      <c r="BL184" s="16" t="s">
        <v>152</v>
      </c>
      <c r="BM184" s="142" t="s">
        <v>228</v>
      </c>
    </row>
    <row r="185" spans="2:65" s="12" customFormat="1">
      <c r="B185" s="151"/>
      <c r="D185" s="145" t="s">
        <v>154</v>
      </c>
      <c r="E185" s="152" t="s">
        <v>1</v>
      </c>
      <c r="F185" s="153" t="s">
        <v>207</v>
      </c>
      <c r="H185" s="154">
        <v>1</v>
      </c>
      <c r="I185" s="155"/>
      <c r="L185" s="151"/>
      <c r="M185" s="156"/>
      <c r="T185" s="157"/>
      <c r="AT185" s="152" t="s">
        <v>154</v>
      </c>
      <c r="AU185" s="152" t="s">
        <v>80</v>
      </c>
      <c r="AV185" s="12" t="s">
        <v>82</v>
      </c>
      <c r="AW185" s="12" t="s">
        <v>30</v>
      </c>
      <c r="AX185" s="12" t="s">
        <v>73</v>
      </c>
      <c r="AY185" s="152" t="s">
        <v>147</v>
      </c>
    </row>
    <row r="186" spans="2:65" s="13" customFormat="1">
      <c r="B186" s="158"/>
      <c r="D186" s="145" t="s">
        <v>154</v>
      </c>
      <c r="E186" s="159" t="s">
        <v>1</v>
      </c>
      <c r="F186" s="160" t="s">
        <v>159</v>
      </c>
      <c r="H186" s="161">
        <v>1</v>
      </c>
      <c r="I186" s="162"/>
      <c r="L186" s="158"/>
      <c r="M186" s="163"/>
      <c r="T186" s="164"/>
      <c r="AT186" s="159" t="s">
        <v>154</v>
      </c>
      <c r="AU186" s="159" t="s">
        <v>80</v>
      </c>
      <c r="AV186" s="13" t="s">
        <v>152</v>
      </c>
      <c r="AW186" s="13" t="s">
        <v>30</v>
      </c>
      <c r="AX186" s="13" t="s">
        <v>80</v>
      </c>
      <c r="AY186" s="159" t="s">
        <v>147</v>
      </c>
    </row>
    <row r="187" spans="2:65" s="10" customFormat="1" ht="25.9" customHeight="1">
      <c r="B187" s="120"/>
      <c r="D187" s="121" t="s">
        <v>72</v>
      </c>
      <c r="E187" s="122" t="s">
        <v>229</v>
      </c>
      <c r="F187" s="122" t="s">
        <v>230</v>
      </c>
      <c r="I187" s="123"/>
      <c r="J187" s="124">
        <f>BK187</f>
        <v>0</v>
      </c>
      <c r="L187" s="120"/>
      <c r="M187" s="125"/>
      <c r="P187" s="126">
        <f>SUM(P188:P202)</f>
        <v>0</v>
      </c>
      <c r="R187" s="126">
        <f>SUM(R188:R202)</f>
        <v>0</v>
      </c>
      <c r="T187" s="127">
        <f>SUM(T188:T202)</f>
        <v>0</v>
      </c>
      <c r="AR187" s="121" t="s">
        <v>80</v>
      </c>
      <c r="AT187" s="128" t="s">
        <v>72</v>
      </c>
      <c r="AU187" s="128" t="s">
        <v>73</v>
      </c>
      <c r="AY187" s="121" t="s">
        <v>147</v>
      </c>
      <c r="BK187" s="129">
        <f>SUM(BK188:BK202)</f>
        <v>0</v>
      </c>
    </row>
    <row r="188" spans="2:65" s="1" customFormat="1" ht="37.9" customHeight="1">
      <c r="B188" s="31"/>
      <c r="C188" s="130" t="s">
        <v>231</v>
      </c>
      <c r="D188" s="130" t="s">
        <v>148</v>
      </c>
      <c r="E188" s="131" t="s">
        <v>232</v>
      </c>
      <c r="F188" s="132" t="s">
        <v>233</v>
      </c>
      <c r="G188" s="133" t="s">
        <v>162</v>
      </c>
      <c r="H188" s="134">
        <v>150</v>
      </c>
      <c r="I188" s="135"/>
      <c r="J188" s="136">
        <f>ROUND(I188*H188,2)</f>
        <v>0</v>
      </c>
      <c r="K188" s="137"/>
      <c r="L188" s="31"/>
      <c r="M188" s="138" t="s">
        <v>1</v>
      </c>
      <c r="N188" s="139" t="s">
        <v>38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152</v>
      </c>
      <c r="AT188" s="142" t="s">
        <v>148</v>
      </c>
      <c r="AU188" s="142" t="s">
        <v>80</v>
      </c>
      <c r="AY188" s="16" t="s">
        <v>147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80</v>
      </c>
      <c r="BK188" s="143">
        <f>ROUND(I188*H188,2)</f>
        <v>0</v>
      </c>
      <c r="BL188" s="16" t="s">
        <v>152</v>
      </c>
      <c r="BM188" s="142" t="s">
        <v>234</v>
      </c>
    </row>
    <row r="189" spans="2:65" s="12" customFormat="1">
      <c r="B189" s="151"/>
      <c r="D189" s="145" t="s">
        <v>154</v>
      </c>
      <c r="E189" s="152" t="s">
        <v>1</v>
      </c>
      <c r="F189" s="153" t="s">
        <v>235</v>
      </c>
      <c r="H189" s="154">
        <v>150</v>
      </c>
      <c r="I189" s="155"/>
      <c r="L189" s="151"/>
      <c r="M189" s="156"/>
      <c r="T189" s="157"/>
      <c r="AT189" s="152" t="s">
        <v>154</v>
      </c>
      <c r="AU189" s="152" t="s">
        <v>80</v>
      </c>
      <c r="AV189" s="12" t="s">
        <v>82</v>
      </c>
      <c r="AW189" s="12" t="s">
        <v>30</v>
      </c>
      <c r="AX189" s="12" t="s">
        <v>73</v>
      </c>
      <c r="AY189" s="152" t="s">
        <v>147</v>
      </c>
    </row>
    <row r="190" spans="2:65" s="13" customFormat="1">
      <c r="B190" s="158"/>
      <c r="D190" s="145" t="s">
        <v>154</v>
      </c>
      <c r="E190" s="159" t="s">
        <v>1</v>
      </c>
      <c r="F190" s="160" t="s">
        <v>159</v>
      </c>
      <c r="H190" s="161">
        <v>150</v>
      </c>
      <c r="I190" s="162"/>
      <c r="L190" s="158"/>
      <c r="M190" s="163"/>
      <c r="T190" s="164"/>
      <c r="AT190" s="159" t="s">
        <v>154</v>
      </c>
      <c r="AU190" s="159" t="s">
        <v>80</v>
      </c>
      <c r="AV190" s="13" t="s">
        <v>152</v>
      </c>
      <c r="AW190" s="13" t="s">
        <v>30</v>
      </c>
      <c r="AX190" s="13" t="s">
        <v>80</v>
      </c>
      <c r="AY190" s="159" t="s">
        <v>147</v>
      </c>
    </row>
    <row r="191" spans="2:65" s="1" customFormat="1" ht="37.9" customHeight="1">
      <c r="B191" s="31"/>
      <c r="C191" s="130" t="s">
        <v>236</v>
      </c>
      <c r="D191" s="130" t="s">
        <v>148</v>
      </c>
      <c r="E191" s="131" t="s">
        <v>237</v>
      </c>
      <c r="F191" s="132" t="s">
        <v>238</v>
      </c>
      <c r="G191" s="133" t="s">
        <v>151</v>
      </c>
      <c r="H191" s="134">
        <v>5</v>
      </c>
      <c r="I191" s="135"/>
      <c r="J191" s="136">
        <f>ROUND(I191*H191,2)</f>
        <v>0</v>
      </c>
      <c r="K191" s="137"/>
      <c r="L191" s="31"/>
      <c r="M191" s="138" t="s">
        <v>1</v>
      </c>
      <c r="N191" s="139" t="s">
        <v>38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152</v>
      </c>
      <c r="AT191" s="142" t="s">
        <v>148</v>
      </c>
      <c r="AU191" s="142" t="s">
        <v>80</v>
      </c>
      <c r="AY191" s="16" t="s">
        <v>147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80</v>
      </c>
      <c r="BK191" s="143">
        <f>ROUND(I191*H191,2)</f>
        <v>0</v>
      </c>
      <c r="BL191" s="16" t="s">
        <v>152</v>
      </c>
      <c r="BM191" s="142" t="s">
        <v>239</v>
      </c>
    </row>
    <row r="192" spans="2:65" s="12" customFormat="1">
      <c r="B192" s="151"/>
      <c r="D192" s="145" t="s">
        <v>154</v>
      </c>
      <c r="E192" s="152" t="s">
        <v>1</v>
      </c>
      <c r="F192" s="153" t="s">
        <v>240</v>
      </c>
      <c r="H192" s="154">
        <v>5</v>
      </c>
      <c r="I192" s="155"/>
      <c r="L192" s="151"/>
      <c r="M192" s="156"/>
      <c r="T192" s="157"/>
      <c r="AT192" s="152" t="s">
        <v>154</v>
      </c>
      <c r="AU192" s="152" t="s">
        <v>80</v>
      </c>
      <c r="AV192" s="12" t="s">
        <v>82</v>
      </c>
      <c r="AW192" s="12" t="s">
        <v>30</v>
      </c>
      <c r="AX192" s="12" t="s">
        <v>73</v>
      </c>
      <c r="AY192" s="152" t="s">
        <v>147</v>
      </c>
    </row>
    <row r="193" spans="2:65" s="13" customFormat="1">
      <c r="B193" s="158"/>
      <c r="D193" s="145" t="s">
        <v>154</v>
      </c>
      <c r="E193" s="159" t="s">
        <v>1</v>
      </c>
      <c r="F193" s="160" t="s">
        <v>159</v>
      </c>
      <c r="H193" s="161">
        <v>5</v>
      </c>
      <c r="I193" s="162"/>
      <c r="L193" s="158"/>
      <c r="M193" s="163"/>
      <c r="T193" s="164"/>
      <c r="AT193" s="159" t="s">
        <v>154</v>
      </c>
      <c r="AU193" s="159" t="s">
        <v>80</v>
      </c>
      <c r="AV193" s="13" t="s">
        <v>152</v>
      </c>
      <c r="AW193" s="13" t="s">
        <v>30</v>
      </c>
      <c r="AX193" s="13" t="s">
        <v>80</v>
      </c>
      <c r="AY193" s="159" t="s">
        <v>147</v>
      </c>
    </row>
    <row r="194" spans="2:65" s="1" customFormat="1" ht="16.5" customHeight="1">
      <c r="B194" s="31"/>
      <c r="C194" s="130" t="s">
        <v>241</v>
      </c>
      <c r="D194" s="130" t="s">
        <v>148</v>
      </c>
      <c r="E194" s="131" t="s">
        <v>242</v>
      </c>
      <c r="F194" s="132" t="s">
        <v>243</v>
      </c>
      <c r="G194" s="133" t="s">
        <v>244</v>
      </c>
      <c r="H194" s="134">
        <v>100</v>
      </c>
      <c r="I194" s="135"/>
      <c r="J194" s="136">
        <f>ROUND(I194*H194,2)</f>
        <v>0</v>
      </c>
      <c r="K194" s="137"/>
      <c r="L194" s="31"/>
      <c r="M194" s="138" t="s">
        <v>1</v>
      </c>
      <c r="N194" s="139" t="s">
        <v>38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152</v>
      </c>
      <c r="AT194" s="142" t="s">
        <v>148</v>
      </c>
      <c r="AU194" s="142" t="s">
        <v>80</v>
      </c>
      <c r="AY194" s="16" t="s">
        <v>147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80</v>
      </c>
      <c r="BK194" s="143">
        <f>ROUND(I194*H194,2)</f>
        <v>0</v>
      </c>
      <c r="BL194" s="16" t="s">
        <v>152</v>
      </c>
      <c r="BM194" s="142" t="s">
        <v>245</v>
      </c>
    </row>
    <row r="195" spans="2:65" s="12" customFormat="1">
      <c r="B195" s="151"/>
      <c r="D195" s="145" t="s">
        <v>154</v>
      </c>
      <c r="E195" s="152" t="s">
        <v>1</v>
      </c>
      <c r="F195" s="153" t="s">
        <v>246</v>
      </c>
      <c r="H195" s="154">
        <v>100</v>
      </c>
      <c r="I195" s="155"/>
      <c r="L195" s="151"/>
      <c r="M195" s="156"/>
      <c r="T195" s="157"/>
      <c r="AT195" s="152" t="s">
        <v>154</v>
      </c>
      <c r="AU195" s="152" t="s">
        <v>80</v>
      </c>
      <c r="AV195" s="12" t="s">
        <v>82</v>
      </c>
      <c r="AW195" s="12" t="s">
        <v>30</v>
      </c>
      <c r="AX195" s="12" t="s">
        <v>73</v>
      </c>
      <c r="AY195" s="152" t="s">
        <v>147</v>
      </c>
    </row>
    <row r="196" spans="2:65" s="13" customFormat="1">
      <c r="B196" s="158"/>
      <c r="D196" s="145" t="s">
        <v>154</v>
      </c>
      <c r="E196" s="159" t="s">
        <v>1</v>
      </c>
      <c r="F196" s="160" t="s">
        <v>159</v>
      </c>
      <c r="H196" s="161">
        <v>100</v>
      </c>
      <c r="I196" s="162"/>
      <c r="L196" s="158"/>
      <c r="M196" s="163"/>
      <c r="T196" s="164"/>
      <c r="AT196" s="159" t="s">
        <v>154</v>
      </c>
      <c r="AU196" s="159" t="s">
        <v>80</v>
      </c>
      <c r="AV196" s="13" t="s">
        <v>152</v>
      </c>
      <c r="AW196" s="13" t="s">
        <v>30</v>
      </c>
      <c r="AX196" s="13" t="s">
        <v>80</v>
      </c>
      <c r="AY196" s="159" t="s">
        <v>147</v>
      </c>
    </row>
    <row r="197" spans="2:65" s="1" customFormat="1" ht="16.5" customHeight="1">
      <c r="B197" s="31"/>
      <c r="C197" s="130" t="s">
        <v>247</v>
      </c>
      <c r="D197" s="130" t="s">
        <v>148</v>
      </c>
      <c r="E197" s="131" t="s">
        <v>248</v>
      </c>
      <c r="F197" s="132" t="s">
        <v>249</v>
      </c>
      <c r="G197" s="133" t="s">
        <v>244</v>
      </c>
      <c r="H197" s="134">
        <v>80</v>
      </c>
      <c r="I197" s="135"/>
      <c r="J197" s="136">
        <f>ROUND(I197*H197,2)</f>
        <v>0</v>
      </c>
      <c r="K197" s="137"/>
      <c r="L197" s="31"/>
      <c r="M197" s="138" t="s">
        <v>1</v>
      </c>
      <c r="N197" s="139" t="s">
        <v>38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152</v>
      </c>
      <c r="AT197" s="142" t="s">
        <v>148</v>
      </c>
      <c r="AU197" s="142" t="s">
        <v>80</v>
      </c>
      <c r="AY197" s="16" t="s">
        <v>147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80</v>
      </c>
      <c r="BK197" s="143">
        <f>ROUND(I197*H197,2)</f>
        <v>0</v>
      </c>
      <c r="BL197" s="16" t="s">
        <v>152</v>
      </c>
      <c r="BM197" s="142" t="s">
        <v>250</v>
      </c>
    </row>
    <row r="198" spans="2:65" s="12" customFormat="1">
      <c r="B198" s="151"/>
      <c r="D198" s="145" t="s">
        <v>154</v>
      </c>
      <c r="E198" s="152" t="s">
        <v>1</v>
      </c>
      <c r="F198" s="153" t="s">
        <v>251</v>
      </c>
      <c r="H198" s="154">
        <v>80</v>
      </c>
      <c r="I198" s="155"/>
      <c r="L198" s="151"/>
      <c r="M198" s="156"/>
      <c r="T198" s="157"/>
      <c r="AT198" s="152" t="s">
        <v>154</v>
      </c>
      <c r="AU198" s="152" t="s">
        <v>80</v>
      </c>
      <c r="AV198" s="12" t="s">
        <v>82</v>
      </c>
      <c r="AW198" s="12" t="s">
        <v>30</v>
      </c>
      <c r="AX198" s="12" t="s">
        <v>73</v>
      </c>
      <c r="AY198" s="152" t="s">
        <v>147</v>
      </c>
    </row>
    <row r="199" spans="2:65" s="13" customFormat="1">
      <c r="B199" s="158"/>
      <c r="D199" s="145" t="s">
        <v>154</v>
      </c>
      <c r="E199" s="159" t="s">
        <v>1</v>
      </c>
      <c r="F199" s="160" t="s">
        <v>159</v>
      </c>
      <c r="H199" s="161">
        <v>80</v>
      </c>
      <c r="I199" s="162"/>
      <c r="L199" s="158"/>
      <c r="M199" s="163"/>
      <c r="T199" s="164"/>
      <c r="AT199" s="159" t="s">
        <v>154</v>
      </c>
      <c r="AU199" s="159" t="s">
        <v>80</v>
      </c>
      <c r="AV199" s="13" t="s">
        <v>152</v>
      </c>
      <c r="AW199" s="13" t="s">
        <v>30</v>
      </c>
      <c r="AX199" s="13" t="s">
        <v>80</v>
      </c>
      <c r="AY199" s="159" t="s">
        <v>147</v>
      </c>
    </row>
    <row r="200" spans="2:65" s="1" customFormat="1" ht="16.5" customHeight="1">
      <c r="B200" s="31"/>
      <c r="C200" s="130" t="s">
        <v>252</v>
      </c>
      <c r="D200" s="130" t="s">
        <v>148</v>
      </c>
      <c r="E200" s="131" t="s">
        <v>253</v>
      </c>
      <c r="F200" s="132" t="s">
        <v>254</v>
      </c>
      <c r="G200" s="133" t="s">
        <v>255</v>
      </c>
      <c r="H200" s="134">
        <v>1000</v>
      </c>
      <c r="I200" s="135"/>
      <c r="J200" s="136">
        <f>ROUND(I200*H200,2)</f>
        <v>0</v>
      </c>
      <c r="K200" s="137"/>
      <c r="L200" s="31"/>
      <c r="M200" s="138" t="s">
        <v>1</v>
      </c>
      <c r="N200" s="139" t="s">
        <v>38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152</v>
      </c>
      <c r="AT200" s="142" t="s">
        <v>148</v>
      </c>
      <c r="AU200" s="142" t="s">
        <v>80</v>
      </c>
      <c r="AY200" s="16" t="s">
        <v>147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80</v>
      </c>
      <c r="BK200" s="143">
        <f>ROUND(I200*H200,2)</f>
        <v>0</v>
      </c>
      <c r="BL200" s="16" t="s">
        <v>152</v>
      </c>
      <c r="BM200" s="142" t="s">
        <v>256</v>
      </c>
    </row>
    <row r="201" spans="2:65" s="12" customFormat="1">
      <c r="B201" s="151"/>
      <c r="D201" s="145" t="s">
        <v>154</v>
      </c>
      <c r="E201" s="152" t="s">
        <v>1</v>
      </c>
      <c r="F201" s="153" t="s">
        <v>257</v>
      </c>
      <c r="H201" s="154">
        <v>1000</v>
      </c>
      <c r="I201" s="155"/>
      <c r="L201" s="151"/>
      <c r="M201" s="156"/>
      <c r="T201" s="157"/>
      <c r="AT201" s="152" t="s">
        <v>154</v>
      </c>
      <c r="AU201" s="152" t="s">
        <v>80</v>
      </c>
      <c r="AV201" s="12" t="s">
        <v>82</v>
      </c>
      <c r="AW201" s="12" t="s">
        <v>30</v>
      </c>
      <c r="AX201" s="12" t="s">
        <v>73</v>
      </c>
      <c r="AY201" s="152" t="s">
        <v>147</v>
      </c>
    </row>
    <row r="202" spans="2:65" s="13" customFormat="1">
      <c r="B202" s="158"/>
      <c r="D202" s="145" t="s">
        <v>154</v>
      </c>
      <c r="E202" s="159" t="s">
        <v>1</v>
      </c>
      <c r="F202" s="160" t="s">
        <v>159</v>
      </c>
      <c r="H202" s="161">
        <v>1000</v>
      </c>
      <c r="I202" s="162"/>
      <c r="L202" s="158"/>
      <c r="M202" s="163"/>
      <c r="T202" s="164"/>
      <c r="AT202" s="159" t="s">
        <v>154</v>
      </c>
      <c r="AU202" s="159" t="s">
        <v>80</v>
      </c>
      <c r="AV202" s="13" t="s">
        <v>152</v>
      </c>
      <c r="AW202" s="13" t="s">
        <v>30</v>
      </c>
      <c r="AX202" s="13" t="s">
        <v>80</v>
      </c>
      <c r="AY202" s="159" t="s">
        <v>147</v>
      </c>
    </row>
    <row r="203" spans="2:65" s="10" customFormat="1" ht="25.9" customHeight="1">
      <c r="B203" s="120"/>
      <c r="D203" s="121" t="s">
        <v>72</v>
      </c>
      <c r="E203" s="122" t="s">
        <v>258</v>
      </c>
      <c r="F203" s="122" t="s">
        <v>259</v>
      </c>
      <c r="I203" s="123"/>
      <c r="J203" s="124">
        <f>BK203</f>
        <v>0</v>
      </c>
      <c r="L203" s="120"/>
      <c r="M203" s="125"/>
      <c r="P203" s="126">
        <f>SUM(P204:P222)</f>
        <v>0</v>
      </c>
      <c r="R203" s="126">
        <f>SUM(R204:R222)</f>
        <v>2.7899999999999999E-3</v>
      </c>
      <c r="T203" s="127">
        <f>SUM(T204:T222)</f>
        <v>6.7674999999999992</v>
      </c>
      <c r="AR203" s="121" t="s">
        <v>80</v>
      </c>
      <c r="AT203" s="128" t="s">
        <v>72</v>
      </c>
      <c r="AU203" s="128" t="s">
        <v>73</v>
      </c>
      <c r="AY203" s="121" t="s">
        <v>147</v>
      </c>
      <c r="BK203" s="129">
        <f>SUM(BK204:BK222)</f>
        <v>0</v>
      </c>
    </row>
    <row r="204" spans="2:65" s="1" customFormat="1" ht="16.5" customHeight="1">
      <c r="B204" s="31"/>
      <c r="C204" s="130" t="s">
        <v>260</v>
      </c>
      <c r="D204" s="130" t="s">
        <v>148</v>
      </c>
      <c r="E204" s="131" t="s">
        <v>261</v>
      </c>
      <c r="F204" s="132" t="s">
        <v>262</v>
      </c>
      <c r="G204" s="133" t="s">
        <v>151</v>
      </c>
      <c r="H204" s="134">
        <v>1.7929999999999999</v>
      </c>
      <c r="I204" s="135"/>
      <c r="J204" s="136">
        <f>ROUND(I204*H204,2)</f>
        <v>0</v>
      </c>
      <c r="K204" s="137"/>
      <c r="L204" s="31"/>
      <c r="M204" s="138" t="s">
        <v>1</v>
      </c>
      <c r="N204" s="139" t="s">
        <v>38</v>
      </c>
      <c r="P204" s="140">
        <f>O204*H204</f>
        <v>0</v>
      </c>
      <c r="Q204" s="140">
        <v>0</v>
      </c>
      <c r="R204" s="140">
        <f>Q204*H204</f>
        <v>0</v>
      </c>
      <c r="S204" s="140">
        <v>2</v>
      </c>
      <c r="T204" s="141">
        <f>S204*H204</f>
        <v>3.5859999999999999</v>
      </c>
      <c r="AR204" s="142" t="s">
        <v>152</v>
      </c>
      <c r="AT204" s="142" t="s">
        <v>148</v>
      </c>
      <c r="AU204" s="142" t="s">
        <v>80</v>
      </c>
      <c r="AY204" s="16" t="s">
        <v>147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80</v>
      </c>
      <c r="BK204" s="143">
        <f>ROUND(I204*H204,2)</f>
        <v>0</v>
      </c>
      <c r="BL204" s="16" t="s">
        <v>152</v>
      </c>
      <c r="BM204" s="142" t="s">
        <v>263</v>
      </c>
    </row>
    <row r="205" spans="2:65" s="11" customFormat="1">
      <c r="B205" s="144"/>
      <c r="D205" s="145" t="s">
        <v>154</v>
      </c>
      <c r="E205" s="146" t="s">
        <v>1</v>
      </c>
      <c r="F205" s="147" t="s">
        <v>264</v>
      </c>
      <c r="H205" s="146" t="s">
        <v>1</v>
      </c>
      <c r="I205" s="148"/>
      <c r="L205" s="144"/>
      <c r="M205" s="149"/>
      <c r="T205" s="150"/>
      <c r="AT205" s="146" t="s">
        <v>154</v>
      </c>
      <c r="AU205" s="146" t="s">
        <v>80</v>
      </c>
      <c r="AV205" s="11" t="s">
        <v>80</v>
      </c>
      <c r="AW205" s="11" t="s">
        <v>30</v>
      </c>
      <c r="AX205" s="11" t="s">
        <v>73</v>
      </c>
      <c r="AY205" s="146" t="s">
        <v>147</v>
      </c>
    </row>
    <row r="206" spans="2:65" s="12" customFormat="1">
      <c r="B206" s="151"/>
      <c r="D206" s="145" t="s">
        <v>154</v>
      </c>
      <c r="E206" s="152" t="s">
        <v>1</v>
      </c>
      <c r="F206" s="153" t="s">
        <v>265</v>
      </c>
      <c r="H206" s="154">
        <v>0.73499999999999999</v>
      </c>
      <c r="I206" s="155"/>
      <c r="L206" s="151"/>
      <c r="M206" s="156"/>
      <c r="T206" s="157"/>
      <c r="AT206" s="152" t="s">
        <v>154</v>
      </c>
      <c r="AU206" s="152" t="s">
        <v>80</v>
      </c>
      <c r="AV206" s="12" t="s">
        <v>82</v>
      </c>
      <c r="AW206" s="12" t="s">
        <v>30</v>
      </c>
      <c r="AX206" s="12" t="s">
        <v>73</v>
      </c>
      <c r="AY206" s="152" t="s">
        <v>147</v>
      </c>
    </row>
    <row r="207" spans="2:65" s="12" customFormat="1">
      <c r="B207" s="151"/>
      <c r="D207" s="145" t="s">
        <v>154</v>
      </c>
      <c r="E207" s="152" t="s">
        <v>1</v>
      </c>
      <c r="F207" s="153" t="s">
        <v>266</v>
      </c>
      <c r="H207" s="154">
        <v>4.8000000000000001E-2</v>
      </c>
      <c r="I207" s="155"/>
      <c r="L207" s="151"/>
      <c r="M207" s="156"/>
      <c r="T207" s="157"/>
      <c r="AT207" s="152" t="s">
        <v>154</v>
      </c>
      <c r="AU207" s="152" t="s">
        <v>80</v>
      </c>
      <c r="AV207" s="12" t="s">
        <v>82</v>
      </c>
      <c r="AW207" s="12" t="s">
        <v>30</v>
      </c>
      <c r="AX207" s="12" t="s">
        <v>73</v>
      </c>
      <c r="AY207" s="152" t="s">
        <v>147</v>
      </c>
    </row>
    <row r="208" spans="2:65" s="12" customFormat="1">
      <c r="B208" s="151"/>
      <c r="D208" s="145" t="s">
        <v>154</v>
      </c>
      <c r="E208" s="152" t="s">
        <v>1</v>
      </c>
      <c r="F208" s="153" t="s">
        <v>267</v>
      </c>
      <c r="H208" s="154">
        <v>0.05</v>
      </c>
      <c r="I208" s="155"/>
      <c r="L208" s="151"/>
      <c r="M208" s="156"/>
      <c r="T208" s="157"/>
      <c r="AT208" s="152" t="s">
        <v>154</v>
      </c>
      <c r="AU208" s="152" t="s">
        <v>80</v>
      </c>
      <c r="AV208" s="12" t="s">
        <v>82</v>
      </c>
      <c r="AW208" s="12" t="s">
        <v>30</v>
      </c>
      <c r="AX208" s="12" t="s">
        <v>73</v>
      </c>
      <c r="AY208" s="152" t="s">
        <v>147</v>
      </c>
    </row>
    <row r="209" spans="2:65" s="12" customFormat="1">
      <c r="B209" s="151"/>
      <c r="D209" s="145" t="s">
        <v>154</v>
      </c>
      <c r="E209" s="152" t="s">
        <v>1</v>
      </c>
      <c r="F209" s="153" t="s">
        <v>268</v>
      </c>
      <c r="H209" s="154">
        <v>0.96</v>
      </c>
      <c r="I209" s="155"/>
      <c r="L209" s="151"/>
      <c r="M209" s="156"/>
      <c r="T209" s="157"/>
      <c r="AT209" s="152" t="s">
        <v>154</v>
      </c>
      <c r="AU209" s="152" t="s">
        <v>80</v>
      </c>
      <c r="AV209" s="12" t="s">
        <v>82</v>
      </c>
      <c r="AW209" s="12" t="s">
        <v>30</v>
      </c>
      <c r="AX209" s="12" t="s">
        <v>73</v>
      </c>
      <c r="AY209" s="152" t="s">
        <v>147</v>
      </c>
    </row>
    <row r="210" spans="2:65" s="13" customFormat="1">
      <c r="B210" s="158"/>
      <c r="D210" s="145" t="s">
        <v>154</v>
      </c>
      <c r="E210" s="159" t="s">
        <v>1</v>
      </c>
      <c r="F210" s="160" t="s">
        <v>159</v>
      </c>
      <c r="H210" s="161">
        <v>1.7929999999999999</v>
      </c>
      <c r="I210" s="162"/>
      <c r="L210" s="158"/>
      <c r="M210" s="163"/>
      <c r="T210" s="164"/>
      <c r="AT210" s="159" t="s">
        <v>154</v>
      </c>
      <c r="AU210" s="159" t="s">
        <v>80</v>
      </c>
      <c r="AV210" s="13" t="s">
        <v>152</v>
      </c>
      <c r="AW210" s="13" t="s">
        <v>30</v>
      </c>
      <c r="AX210" s="13" t="s">
        <v>80</v>
      </c>
      <c r="AY210" s="159" t="s">
        <v>147</v>
      </c>
    </row>
    <row r="211" spans="2:65" s="1" customFormat="1" ht="16.5" customHeight="1">
      <c r="B211" s="31"/>
      <c r="C211" s="130" t="s">
        <v>269</v>
      </c>
      <c r="D211" s="130" t="s">
        <v>148</v>
      </c>
      <c r="E211" s="131" t="s">
        <v>270</v>
      </c>
      <c r="F211" s="132" t="s">
        <v>271</v>
      </c>
      <c r="G211" s="133" t="s">
        <v>151</v>
      </c>
      <c r="H211" s="134">
        <v>1.26</v>
      </c>
      <c r="I211" s="135"/>
      <c r="J211" s="136">
        <f>ROUND(I211*H211,2)</f>
        <v>0</v>
      </c>
      <c r="K211" s="137"/>
      <c r="L211" s="31"/>
      <c r="M211" s="138" t="s">
        <v>1</v>
      </c>
      <c r="N211" s="139" t="s">
        <v>38</v>
      </c>
      <c r="P211" s="140">
        <f>O211*H211</f>
        <v>0</v>
      </c>
      <c r="Q211" s="140">
        <v>0</v>
      </c>
      <c r="R211" s="140">
        <f>Q211*H211</f>
        <v>0</v>
      </c>
      <c r="S211" s="140">
        <v>2.4</v>
      </c>
      <c r="T211" s="141">
        <f>S211*H211</f>
        <v>3.024</v>
      </c>
      <c r="AR211" s="142" t="s">
        <v>152</v>
      </c>
      <c r="AT211" s="142" t="s">
        <v>148</v>
      </c>
      <c r="AU211" s="142" t="s">
        <v>80</v>
      </c>
      <c r="AY211" s="16" t="s">
        <v>147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80</v>
      </c>
      <c r="BK211" s="143">
        <f>ROUND(I211*H211,2)</f>
        <v>0</v>
      </c>
      <c r="BL211" s="16" t="s">
        <v>152</v>
      </c>
      <c r="BM211" s="142" t="s">
        <v>272</v>
      </c>
    </row>
    <row r="212" spans="2:65" s="11" customFormat="1">
      <c r="B212" s="144"/>
      <c r="D212" s="145" t="s">
        <v>154</v>
      </c>
      <c r="E212" s="146" t="s">
        <v>1</v>
      </c>
      <c r="F212" s="147" t="s">
        <v>264</v>
      </c>
      <c r="H212" s="146" t="s">
        <v>1</v>
      </c>
      <c r="I212" s="148"/>
      <c r="L212" s="144"/>
      <c r="M212" s="149"/>
      <c r="T212" s="150"/>
      <c r="AT212" s="146" t="s">
        <v>154</v>
      </c>
      <c r="AU212" s="146" t="s">
        <v>80</v>
      </c>
      <c r="AV212" s="11" t="s">
        <v>80</v>
      </c>
      <c r="AW212" s="11" t="s">
        <v>30</v>
      </c>
      <c r="AX212" s="11" t="s">
        <v>73</v>
      </c>
      <c r="AY212" s="146" t="s">
        <v>147</v>
      </c>
    </row>
    <row r="213" spans="2:65" s="12" customFormat="1">
      <c r="B213" s="151"/>
      <c r="D213" s="145" t="s">
        <v>154</v>
      </c>
      <c r="E213" s="152" t="s">
        <v>1</v>
      </c>
      <c r="F213" s="153" t="s">
        <v>273</v>
      </c>
      <c r="H213" s="154">
        <v>1.26</v>
      </c>
      <c r="I213" s="155"/>
      <c r="L213" s="151"/>
      <c r="M213" s="156"/>
      <c r="T213" s="157"/>
      <c r="AT213" s="152" t="s">
        <v>154</v>
      </c>
      <c r="AU213" s="152" t="s">
        <v>80</v>
      </c>
      <c r="AV213" s="12" t="s">
        <v>82</v>
      </c>
      <c r="AW213" s="12" t="s">
        <v>30</v>
      </c>
      <c r="AX213" s="12" t="s">
        <v>73</v>
      </c>
      <c r="AY213" s="152" t="s">
        <v>147</v>
      </c>
    </row>
    <row r="214" spans="2:65" s="13" customFormat="1">
      <c r="B214" s="158"/>
      <c r="D214" s="145" t="s">
        <v>154</v>
      </c>
      <c r="E214" s="159" t="s">
        <v>1</v>
      </c>
      <c r="F214" s="160" t="s">
        <v>159</v>
      </c>
      <c r="H214" s="161">
        <v>1.26</v>
      </c>
      <c r="I214" s="162"/>
      <c r="L214" s="158"/>
      <c r="M214" s="163"/>
      <c r="T214" s="164"/>
      <c r="AT214" s="159" t="s">
        <v>154</v>
      </c>
      <c r="AU214" s="159" t="s">
        <v>80</v>
      </c>
      <c r="AV214" s="13" t="s">
        <v>152</v>
      </c>
      <c r="AW214" s="13" t="s">
        <v>30</v>
      </c>
      <c r="AX214" s="13" t="s">
        <v>80</v>
      </c>
      <c r="AY214" s="159" t="s">
        <v>147</v>
      </c>
    </row>
    <row r="215" spans="2:65" s="1" customFormat="1" ht="44.25" customHeight="1">
      <c r="B215" s="31"/>
      <c r="C215" s="130" t="s">
        <v>7</v>
      </c>
      <c r="D215" s="130" t="s">
        <v>148</v>
      </c>
      <c r="E215" s="131" t="s">
        <v>274</v>
      </c>
      <c r="F215" s="132" t="s">
        <v>275</v>
      </c>
      <c r="G215" s="133" t="s">
        <v>276</v>
      </c>
      <c r="H215" s="134">
        <v>0.45</v>
      </c>
      <c r="I215" s="135"/>
      <c r="J215" s="136">
        <f>ROUND(I215*H215,2)</f>
        <v>0</v>
      </c>
      <c r="K215" s="137"/>
      <c r="L215" s="31"/>
      <c r="M215" s="138" t="s">
        <v>1</v>
      </c>
      <c r="N215" s="139" t="s">
        <v>38</v>
      </c>
      <c r="P215" s="140">
        <f>O215*H215</f>
        <v>0</v>
      </c>
      <c r="Q215" s="140">
        <v>6.1999999999999998E-3</v>
      </c>
      <c r="R215" s="140">
        <f>Q215*H215</f>
        <v>2.7899999999999999E-3</v>
      </c>
      <c r="S215" s="140">
        <v>0.35</v>
      </c>
      <c r="T215" s="141">
        <f>S215*H215</f>
        <v>0.1575</v>
      </c>
      <c r="AR215" s="142" t="s">
        <v>152</v>
      </c>
      <c r="AT215" s="142" t="s">
        <v>148</v>
      </c>
      <c r="AU215" s="142" t="s">
        <v>80</v>
      </c>
      <c r="AY215" s="16" t="s">
        <v>147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6" t="s">
        <v>80</v>
      </c>
      <c r="BK215" s="143">
        <f>ROUND(I215*H215,2)</f>
        <v>0</v>
      </c>
      <c r="BL215" s="16" t="s">
        <v>152</v>
      </c>
      <c r="BM215" s="142" t="s">
        <v>277</v>
      </c>
    </row>
    <row r="216" spans="2:65" s="11" customFormat="1">
      <c r="B216" s="144"/>
      <c r="D216" s="145" t="s">
        <v>154</v>
      </c>
      <c r="E216" s="146" t="s">
        <v>1</v>
      </c>
      <c r="F216" s="147" t="s">
        <v>278</v>
      </c>
      <c r="H216" s="146" t="s">
        <v>1</v>
      </c>
      <c r="I216" s="148"/>
      <c r="L216" s="144"/>
      <c r="M216" s="149"/>
      <c r="T216" s="150"/>
      <c r="AT216" s="146" t="s">
        <v>154</v>
      </c>
      <c r="AU216" s="146" t="s">
        <v>80</v>
      </c>
      <c r="AV216" s="11" t="s">
        <v>80</v>
      </c>
      <c r="AW216" s="11" t="s">
        <v>30</v>
      </c>
      <c r="AX216" s="11" t="s">
        <v>73</v>
      </c>
      <c r="AY216" s="146" t="s">
        <v>147</v>
      </c>
    </row>
    <row r="217" spans="2:65" s="12" customFormat="1">
      <c r="B217" s="151"/>
      <c r="D217" s="145" t="s">
        <v>154</v>
      </c>
      <c r="E217" s="152" t="s">
        <v>1</v>
      </c>
      <c r="F217" s="153" t="s">
        <v>279</v>
      </c>
      <c r="H217" s="154">
        <v>0.45</v>
      </c>
      <c r="I217" s="155"/>
      <c r="L217" s="151"/>
      <c r="M217" s="156"/>
      <c r="T217" s="157"/>
      <c r="AT217" s="152" t="s">
        <v>154</v>
      </c>
      <c r="AU217" s="152" t="s">
        <v>80</v>
      </c>
      <c r="AV217" s="12" t="s">
        <v>82</v>
      </c>
      <c r="AW217" s="12" t="s">
        <v>30</v>
      </c>
      <c r="AX217" s="12" t="s">
        <v>73</v>
      </c>
      <c r="AY217" s="152" t="s">
        <v>147</v>
      </c>
    </row>
    <row r="218" spans="2:65" s="13" customFormat="1">
      <c r="B218" s="158"/>
      <c r="D218" s="145" t="s">
        <v>154</v>
      </c>
      <c r="E218" s="159" t="s">
        <v>1</v>
      </c>
      <c r="F218" s="160" t="s">
        <v>159</v>
      </c>
      <c r="H218" s="161">
        <v>0.45</v>
      </c>
      <c r="I218" s="162"/>
      <c r="L218" s="158"/>
      <c r="M218" s="163"/>
      <c r="T218" s="164"/>
      <c r="AT218" s="159" t="s">
        <v>154</v>
      </c>
      <c r="AU218" s="159" t="s">
        <v>80</v>
      </c>
      <c r="AV218" s="13" t="s">
        <v>152</v>
      </c>
      <c r="AW218" s="13" t="s">
        <v>30</v>
      </c>
      <c r="AX218" s="13" t="s">
        <v>80</v>
      </c>
      <c r="AY218" s="159" t="s">
        <v>147</v>
      </c>
    </row>
    <row r="219" spans="2:65" s="1" customFormat="1" ht="24.2" customHeight="1">
      <c r="B219" s="31"/>
      <c r="C219" s="130" t="s">
        <v>280</v>
      </c>
      <c r="D219" s="130" t="s">
        <v>148</v>
      </c>
      <c r="E219" s="131" t="s">
        <v>281</v>
      </c>
      <c r="F219" s="132" t="s">
        <v>282</v>
      </c>
      <c r="G219" s="133" t="s">
        <v>276</v>
      </c>
      <c r="H219" s="134">
        <v>8</v>
      </c>
      <c r="I219" s="135"/>
      <c r="J219" s="136">
        <f>ROUND(I219*H219,2)</f>
        <v>0</v>
      </c>
      <c r="K219" s="137"/>
      <c r="L219" s="31"/>
      <c r="M219" s="138" t="s">
        <v>1</v>
      </c>
      <c r="N219" s="139" t="s">
        <v>38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152</v>
      </c>
      <c r="AT219" s="142" t="s">
        <v>148</v>
      </c>
      <c r="AU219" s="142" t="s">
        <v>80</v>
      </c>
      <c r="AY219" s="16" t="s">
        <v>147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80</v>
      </c>
      <c r="BK219" s="143">
        <f>ROUND(I219*H219,2)</f>
        <v>0</v>
      </c>
      <c r="BL219" s="16" t="s">
        <v>152</v>
      </c>
      <c r="BM219" s="142" t="s">
        <v>283</v>
      </c>
    </row>
    <row r="220" spans="2:65" s="11" customFormat="1">
      <c r="B220" s="144"/>
      <c r="D220" s="145" t="s">
        <v>154</v>
      </c>
      <c r="E220" s="146" t="s">
        <v>1</v>
      </c>
      <c r="F220" s="147" t="s">
        <v>284</v>
      </c>
      <c r="H220" s="146" t="s">
        <v>1</v>
      </c>
      <c r="I220" s="148"/>
      <c r="L220" s="144"/>
      <c r="M220" s="149"/>
      <c r="T220" s="150"/>
      <c r="AT220" s="146" t="s">
        <v>154</v>
      </c>
      <c r="AU220" s="146" t="s">
        <v>80</v>
      </c>
      <c r="AV220" s="11" t="s">
        <v>80</v>
      </c>
      <c r="AW220" s="11" t="s">
        <v>30</v>
      </c>
      <c r="AX220" s="11" t="s">
        <v>73</v>
      </c>
      <c r="AY220" s="146" t="s">
        <v>147</v>
      </c>
    </row>
    <row r="221" spans="2:65" s="12" customFormat="1">
      <c r="B221" s="151"/>
      <c r="D221" s="145" t="s">
        <v>154</v>
      </c>
      <c r="E221" s="152" t="s">
        <v>1</v>
      </c>
      <c r="F221" s="153" t="s">
        <v>285</v>
      </c>
      <c r="H221" s="154">
        <v>8</v>
      </c>
      <c r="I221" s="155"/>
      <c r="L221" s="151"/>
      <c r="M221" s="156"/>
      <c r="T221" s="157"/>
      <c r="AT221" s="152" t="s">
        <v>154</v>
      </c>
      <c r="AU221" s="152" t="s">
        <v>80</v>
      </c>
      <c r="AV221" s="12" t="s">
        <v>82</v>
      </c>
      <c r="AW221" s="12" t="s">
        <v>30</v>
      </c>
      <c r="AX221" s="12" t="s">
        <v>73</v>
      </c>
      <c r="AY221" s="152" t="s">
        <v>147</v>
      </c>
    </row>
    <row r="222" spans="2:65" s="13" customFormat="1">
      <c r="B222" s="158"/>
      <c r="D222" s="145" t="s">
        <v>154</v>
      </c>
      <c r="E222" s="159" t="s">
        <v>1</v>
      </c>
      <c r="F222" s="160" t="s">
        <v>159</v>
      </c>
      <c r="H222" s="161">
        <v>8</v>
      </c>
      <c r="I222" s="162"/>
      <c r="L222" s="158"/>
      <c r="M222" s="163"/>
      <c r="T222" s="164"/>
      <c r="AT222" s="159" t="s">
        <v>154</v>
      </c>
      <c r="AU222" s="159" t="s">
        <v>80</v>
      </c>
      <c r="AV222" s="13" t="s">
        <v>152</v>
      </c>
      <c r="AW222" s="13" t="s">
        <v>30</v>
      </c>
      <c r="AX222" s="13" t="s">
        <v>80</v>
      </c>
      <c r="AY222" s="159" t="s">
        <v>147</v>
      </c>
    </row>
    <row r="223" spans="2:65" s="10" customFormat="1" ht="25.9" customHeight="1">
      <c r="B223" s="120"/>
      <c r="D223" s="121" t="s">
        <v>72</v>
      </c>
      <c r="E223" s="122" t="s">
        <v>286</v>
      </c>
      <c r="F223" s="122" t="s">
        <v>287</v>
      </c>
      <c r="I223" s="123"/>
      <c r="J223" s="124">
        <f>BK223</f>
        <v>0</v>
      </c>
      <c r="L223" s="120"/>
      <c r="M223" s="125"/>
      <c r="P223" s="126">
        <f>SUM(P224:P237)</f>
        <v>0</v>
      </c>
      <c r="R223" s="126">
        <f>SUM(R224:R237)</f>
        <v>0</v>
      </c>
      <c r="T223" s="127">
        <f>SUM(T224:T237)</f>
        <v>0</v>
      </c>
      <c r="AR223" s="121" t="s">
        <v>80</v>
      </c>
      <c r="AT223" s="128" t="s">
        <v>72</v>
      </c>
      <c r="AU223" s="128" t="s">
        <v>73</v>
      </c>
      <c r="AY223" s="121" t="s">
        <v>147</v>
      </c>
      <c r="BK223" s="129">
        <f>SUM(BK224:BK237)</f>
        <v>0</v>
      </c>
    </row>
    <row r="224" spans="2:65" s="1" customFormat="1" ht="33" customHeight="1">
      <c r="B224" s="31"/>
      <c r="C224" s="130" t="s">
        <v>288</v>
      </c>
      <c r="D224" s="130" t="s">
        <v>148</v>
      </c>
      <c r="E224" s="131" t="s">
        <v>289</v>
      </c>
      <c r="F224" s="132" t="s">
        <v>290</v>
      </c>
      <c r="G224" s="133" t="s">
        <v>174</v>
      </c>
      <c r="H224" s="134">
        <v>6.7679999999999998</v>
      </c>
      <c r="I224" s="135"/>
      <c r="J224" s="136">
        <f>ROUND(I224*H224,2)</f>
        <v>0</v>
      </c>
      <c r="K224" s="137"/>
      <c r="L224" s="31"/>
      <c r="M224" s="138" t="s">
        <v>1</v>
      </c>
      <c r="N224" s="139" t="s">
        <v>38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152</v>
      </c>
      <c r="AT224" s="142" t="s">
        <v>148</v>
      </c>
      <c r="AU224" s="142" t="s">
        <v>80</v>
      </c>
      <c r="AY224" s="16" t="s">
        <v>147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80</v>
      </c>
      <c r="BK224" s="143">
        <f>ROUND(I224*H224,2)</f>
        <v>0</v>
      </c>
      <c r="BL224" s="16" t="s">
        <v>152</v>
      </c>
      <c r="BM224" s="142" t="s">
        <v>291</v>
      </c>
    </row>
    <row r="225" spans="2:65" s="11" customFormat="1">
      <c r="B225" s="144"/>
      <c r="D225" s="145" t="s">
        <v>154</v>
      </c>
      <c r="E225" s="146" t="s">
        <v>1</v>
      </c>
      <c r="F225" s="147" t="s">
        <v>292</v>
      </c>
      <c r="H225" s="146" t="s">
        <v>1</v>
      </c>
      <c r="I225" s="148"/>
      <c r="L225" s="144"/>
      <c r="M225" s="149"/>
      <c r="T225" s="150"/>
      <c r="AT225" s="146" t="s">
        <v>154</v>
      </c>
      <c r="AU225" s="146" t="s">
        <v>80</v>
      </c>
      <c r="AV225" s="11" t="s">
        <v>80</v>
      </c>
      <c r="AW225" s="11" t="s">
        <v>30</v>
      </c>
      <c r="AX225" s="11" t="s">
        <v>73</v>
      </c>
      <c r="AY225" s="146" t="s">
        <v>147</v>
      </c>
    </row>
    <row r="226" spans="2:65" s="12" customFormat="1">
      <c r="B226" s="151"/>
      <c r="D226" s="145" t="s">
        <v>154</v>
      </c>
      <c r="E226" s="152" t="s">
        <v>1</v>
      </c>
      <c r="F226" s="153" t="s">
        <v>293</v>
      </c>
      <c r="H226" s="154">
        <v>3.7440000000000002</v>
      </c>
      <c r="I226" s="155"/>
      <c r="L226" s="151"/>
      <c r="M226" s="156"/>
      <c r="T226" s="157"/>
      <c r="AT226" s="152" t="s">
        <v>154</v>
      </c>
      <c r="AU226" s="152" t="s">
        <v>80</v>
      </c>
      <c r="AV226" s="12" t="s">
        <v>82</v>
      </c>
      <c r="AW226" s="12" t="s">
        <v>30</v>
      </c>
      <c r="AX226" s="12" t="s">
        <v>73</v>
      </c>
      <c r="AY226" s="152" t="s">
        <v>147</v>
      </c>
    </row>
    <row r="227" spans="2:65" s="11" customFormat="1">
      <c r="B227" s="144"/>
      <c r="D227" s="145" t="s">
        <v>154</v>
      </c>
      <c r="E227" s="146" t="s">
        <v>1</v>
      </c>
      <c r="F227" s="147" t="s">
        <v>294</v>
      </c>
      <c r="H227" s="146" t="s">
        <v>1</v>
      </c>
      <c r="I227" s="148"/>
      <c r="L227" s="144"/>
      <c r="M227" s="149"/>
      <c r="T227" s="150"/>
      <c r="AT227" s="146" t="s">
        <v>154</v>
      </c>
      <c r="AU227" s="146" t="s">
        <v>80</v>
      </c>
      <c r="AV227" s="11" t="s">
        <v>80</v>
      </c>
      <c r="AW227" s="11" t="s">
        <v>30</v>
      </c>
      <c r="AX227" s="11" t="s">
        <v>73</v>
      </c>
      <c r="AY227" s="146" t="s">
        <v>147</v>
      </c>
    </row>
    <row r="228" spans="2:65" s="12" customFormat="1">
      <c r="B228" s="151"/>
      <c r="D228" s="145" t="s">
        <v>154</v>
      </c>
      <c r="E228" s="152" t="s">
        <v>1</v>
      </c>
      <c r="F228" s="153" t="s">
        <v>295</v>
      </c>
      <c r="H228" s="154">
        <v>3.024</v>
      </c>
      <c r="I228" s="155"/>
      <c r="L228" s="151"/>
      <c r="M228" s="156"/>
      <c r="T228" s="157"/>
      <c r="AT228" s="152" t="s">
        <v>154</v>
      </c>
      <c r="AU228" s="152" t="s">
        <v>80</v>
      </c>
      <c r="AV228" s="12" t="s">
        <v>82</v>
      </c>
      <c r="AW228" s="12" t="s">
        <v>30</v>
      </c>
      <c r="AX228" s="12" t="s">
        <v>73</v>
      </c>
      <c r="AY228" s="152" t="s">
        <v>147</v>
      </c>
    </row>
    <row r="229" spans="2:65" s="13" customFormat="1">
      <c r="B229" s="158"/>
      <c r="D229" s="145" t="s">
        <v>154</v>
      </c>
      <c r="E229" s="159" t="s">
        <v>1</v>
      </c>
      <c r="F229" s="160" t="s">
        <v>159</v>
      </c>
      <c r="H229" s="161">
        <v>6.7680000000000007</v>
      </c>
      <c r="I229" s="162"/>
      <c r="L229" s="158"/>
      <c r="M229" s="163"/>
      <c r="T229" s="164"/>
      <c r="AT229" s="159" t="s">
        <v>154</v>
      </c>
      <c r="AU229" s="159" t="s">
        <v>80</v>
      </c>
      <c r="AV229" s="13" t="s">
        <v>152</v>
      </c>
      <c r="AW229" s="13" t="s">
        <v>30</v>
      </c>
      <c r="AX229" s="13" t="s">
        <v>80</v>
      </c>
      <c r="AY229" s="159" t="s">
        <v>147</v>
      </c>
    </row>
    <row r="230" spans="2:65" s="1" customFormat="1" ht="44.25" customHeight="1">
      <c r="B230" s="31"/>
      <c r="C230" s="130" t="s">
        <v>296</v>
      </c>
      <c r="D230" s="130" t="s">
        <v>148</v>
      </c>
      <c r="E230" s="131" t="s">
        <v>297</v>
      </c>
      <c r="F230" s="132" t="s">
        <v>298</v>
      </c>
      <c r="G230" s="133" t="s">
        <v>174</v>
      </c>
      <c r="H230" s="134">
        <v>128.59200000000001</v>
      </c>
      <c r="I230" s="135"/>
      <c r="J230" s="136">
        <f>ROUND(I230*H230,2)</f>
        <v>0</v>
      </c>
      <c r="K230" s="137"/>
      <c r="L230" s="31"/>
      <c r="M230" s="138" t="s">
        <v>1</v>
      </c>
      <c r="N230" s="139" t="s">
        <v>38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152</v>
      </c>
      <c r="AT230" s="142" t="s">
        <v>148</v>
      </c>
      <c r="AU230" s="142" t="s">
        <v>80</v>
      </c>
      <c r="AY230" s="16" t="s">
        <v>147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80</v>
      </c>
      <c r="BK230" s="143">
        <f>ROUND(I230*H230,2)</f>
        <v>0</v>
      </c>
      <c r="BL230" s="16" t="s">
        <v>152</v>
      </c>
      <c r="BM230" s="142" t="s">
        <v>299</v>
      </c>
    </row>
    <row r="231" spans="2:65" s="12" customFormat="1">
      <c r="B231" s="151"/>
      <c r="D231" s="145" t="s">
        <v>154</v>
      </c>
      <c r="F231" s="153" t="s">
        <v>300</v>
      </c>
      <c r="H231" s="154">
        <v>128.59200000000001</v>
      </c>
      <c r="I231" s="155"/>
      <c r="L231" s="151"/>
      <c r="M231" s="156"/>
      <c r="T231" s="157"/>
      <c r="AT231" s="152" t="s">
        <v>154</v>
      </c>
      <c r="AU231" s="152" t="s">
        <v>80</v>
      </c>
      <c r="AV231" s="12" t="s">
        <v>82</v>
      </c>
      <c r="AW231" s="12" t="s">
        <v>4</v>
      </c>
      <c r="AX231" s="12" t="s">
        <v>80</v>
      </c>
      <c r="AY231" s="152" t="s">
        <v>147</v>
      </c>
    </row>
    <row r="232" spans="2:65" s="1" customFormat="1" ht="33" customHeight="1">
      <c r="B232" s="31"/>
      <c r="C232" s="130" t="s">
        <v>301</v>
      </c>
      <c r="D232" s="130" t="s">
        <v>148</v>
      </c>
      <c r="E232" s="131" t="s">
        <v>302</v>
      </c>
      <c r="F232" s="132" t="s">
        <v>303</v>
      </c>
      <c r="G232" s="133" t="s">
        <v>174</v>
      </c>
      <c r="H232" s="134">
        <v>3.7440000000000002</v>
      </c>
      <c r="I232" s="135"/>
      <c r="J232" s="136">
        <f>ROUND(I232*H232,2)</f>
        <v>0</v>
      </c>
      <c r="K232" s="137"/>
      <c r="L232" s="31"/>
      <c r="M232" s="138" t="s">
        <v>1</v>
      </c>
      <c r="N232" s="139" t="s">
        <v>38</v>
      </c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AR232" s="142" t="s">
        <v>152</v>
      </c>
      <c r="AT232" s="142" t="s">
        <v>148</v>
      </c>
      <c r="AU232" s="142" t="s">
        <v>80</v>
      </c>
      <c r="AY232" s="16" t="s">
        <v>147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80</v>
      </c>
      <c r="BK232" s="143">
        <f>ROUND(I232*H232,2)</f>
        <v>0</v>
      </c>
      <c r="BL232" s="16" t="s">
        <v>152</v>
      </c>
      <c r="BM232" s="142" t="s">
        <v>304</v>
      </c>
    </row>
    <row r="233" spans="2:65" s="12" customFormat="1">
      <c r="B233" s="151"/>
      <c r="D233" s="145" t="s">
        <v>154</v>
      </c>
      <c r="E233" s="152" t="s">
        <v>1</v>
      </c>
      <c r="F233" s="153" t="s">
        <v>293</v>
      </c>
      <c r="H233" s="154">
        <v>3.7440000000000002</v>
      </c>
      <c r="I233" s="155"/>
      <c r="L233" s="151"/>
      <c r="M233" s="156"/>
      <c r="T233" s="157"/>
      <c r="AT233" s="152" t="s">
        <v>154</v>
      </c>
      <c r="AU233" s="152" t="s">
        <v>80</v>
      </c>
      <c r="AV233" s="12" t="s">
        <v>82</v>
      </c>
      <c r="AW233" s="12" t="s">
        <v>30</v>
      </c>
      <c r="AX233" s="12" t="s">
        <v>73</v>
      </c>
      <c r="AY233" s="152" t="s">
        <v>147</v>
      </c>
    </row>
    <row r="234" spans="2:65" s="13" customFormat="1">
      <c r="B234" s="158"/>
      <c r="D234" s="145" t="s">
        <v>154</v>
      </c>
      <c r="E234" s="159" t="s">
        <v>1</v>
      </c>
      <c r="F234" s="160" t="s">
        <v>159</v>
      </c>
      <c r="H234" s="161">
        <v>3.7440000000000002</v>
      </c>
      <c r="I234" s="162"/>
      <c r="L234" s="158"/>
      <c r="M234" s="163"/>
      <c r="T234" s="164"/>
      <c r="AT234" s="159" t="s">
        <v>154</v>
      </c>
      <c r="AU234" s="159" t="s">
        <v>80</v>
      </c>
      <c r="AV234" s="13" t="s">
        <v>152</v>
      </c>
      <c r="AW234" s="13" t="s">
        <v>30</v>
      </c>
      <c r="AX234" s="13" t="s">
        <v>80</v>
      </c>
      <c r="AY234" s="159" t="s">
        <v>147</v>
      </c>
    </row>
    <row r="235" spans="2:65" s="1" customFormat="1" ht="37.9" customHeight="1">
      <c r="B235" s="31"/>
      <c r="C235" s="130" t="s">
        <v>305</v>
      </c>
      <c r="D235" s="130" t="s">
        <v>148</v>
      </c>
      <c r="E235" s="131" t="s">
        <v>306</v>
      </c>
      <c r="F235" s="132" t="s">
        <v>307</v>
      </c>
      <c r="G235" s="133" t="s">
        <v>174</v>
      </c>
      <c r="H235" s="134">
        <v>3.024</v>
      </c>
      <c r="I235" s="135"/>
      <c r="J235" s="136">
        <f>ROUND(I235*H235,2)</f>
        <v>0</v>
      </c>
      <c r="K235" s="137"/>
      <c r="L235" s="31"/>
      <c r="M235" s="138" t="s">
        <v>1</v>
      </c>
      <c r="N235" s="139" t="s">
        <v>38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152</v>
      </c>
      <c r="AT235" s="142" t="s">
        <v>148</v>
      </c>
      <c r="AU235" s="142" t="s">
        <v>80</v>
      </c>
      <c r="AY235" s="16" t="s">
        <v>147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80</v>
      </c>
      <c r="BK235" s="143">
        <f>ROUND(I235*H235,2)</f>
        <v>0</v>
      </c>
      <c r="BL235" s="16" t="s">
        <v>152</v>
      </c>
      <c r="BM235" s="142" t="s">
        <v>308</v>
      </c>
    </row>
    <row r="236" spans="2:65" s="12" customFormat="1">
      <c r="B236" s="151"/>
      <c r="D236" s="145" t="s">
        <v>154</v>
      </c>
      <c r="E236" s="152" t="s">
        <v>1</v>
      </c>
      <c r="F236" s="153" t="s">
        <v>295</v>
      </c>
      <c r="H236" s="154">
        <v>3.024</v>
      </c>
      <c r="I236" s="155"/>
      <c r="L236" s="151"/>
      <c r="M236" s="156"/>
      <c r="T236" s="157"/>
      <c r="AT236" s="152" t="s">
        <v>154</v>
      </c>
      <c r="AU236" s="152" t="s">
        <v>80</v>
      </c>
      <c r="AV236" s="12" t="s">
        <v>82</v>
      </c>
      <c r="AW236" s="12" t="s">
        <v>30</v>
      </c>
      <c r="AX236" s="12" t="s">
        <v>73</v>
      </c>
      <c r="AY236" s="152" t="s">
        <v>147</v>
      </c>
    </row>
    <row r="237" spans="2:65" s="13" customFormat="1">
      <c r="B237" s="158"/>
      <c r="D237" s="145" t="s">
        <v>154</v>
      </c>
      <c r="E237" s="159" t="s">
        <v>1</v>
      </c>
      <c r="F237" s="160" t="s">
        <v>159</v>
      </c>
      <c r="H237" s="161">
        <v>3.024</v>
      </c>
      <c r="I237" s="162"/>
      <c r="L237" s="158"/>
      <c r="M237" s="163"/>
      <c r="T237" s="164"/>
      <c r="AT237" s="159" t="s">
        <v>154</v>
      </c>
      <c r="AU237" s="159" t="s">
        <v>80</v>
      </c>
      <c r="AV237" s="13" t="s">
        <v>152</v>
      </c>
      <c r="AW237" s="13" t="s">
        <v>30</v>
      </c>
      <c r="AX237" s="13" t="s">
        <v>80</v>
      </c>
      <c r="AY237" s="159" t="s">
        <v>147</v>
      </c>
    </row>
    <row r="238" spans="2:65" s="10" customFormat="1" ht="25.9" customHeight="1">
      <c r="B238" s="120"/>
      <c r="D238" s="121" t="s">
        <v>72</v>
      </c>
      <c r="E238" s="122" t="s">
        <v>309</v>
      </c>
      <c r="F238" s="122" t="s">
        <v>310</v>
      </c>
      <c r="I238" s="123"/>
      <c r="J238" s="124">
        <f>BK238</f>
        <v>0</v>
      </c>
      <c r="L238" s="120"/>
      <c r="M238" s="125"/>
      <c r="P238" s="126">
        <f>P239</f>
        <v>0</v>
      </c>
      <c r="R238" s="126">
        <f>R239</f>
        <v>0</v>
      </c>
      <c r="T238" s="127">
        <f>T239</f>
        <v>0</v>
      </c>
      <c r="AR238" s="121" t="s">
        <v>80</v>
      </c>
      <c r="AT238" s="128" t="s">
        <v>72</v>
      </c>
      <c r="AU238" s="128" t="s">
        <v>73</v>
      </c>
      <c r="AY238" s="121" t="s">
        <v>147</v>
      </c>
      <c r="BK238" s="129">
        <f>BK239</f>
        <v>0</v>
      </c>
    </row>
    <row r="239" spans="2:65" s="1" customFormat="1" ht="62.65" customHeight="1">
      <c r="B239" s="31"/>
      <c r="C239" s="130" t="s">
        <v>311</v>
      </c>
      <c r="D239" s="130" t="s">
        <v>148</v>
      </c>
      <c r="E239" s="131" t="s">
        <v>312</v>
      </c>
      <c r="F239" s="132" t="s">
        <v>313</v>
      </c>
      <c r="G239" s="133" t="s">
        <v>174</v>
      </c>
      <c r="H239" s="134">
        <v>9.673</v>
      </c>
      <c r="I239" s="135"/>
      <c r="J239" s="136">
        <f>ROUND(I239*H239,2)</f>
        <v>0</v>
      </c>
      <c r="K239" s="137"/>
      <c r="L239" s="31"/>
      <c r="M239" s="138" t="s">
        <v>1</v>
      </c>
      <c r="N239" s="139" t="s">
        <v>38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152</v>
      </c>
      <c r="AT239" s="142" t="s">
        <v>148</v>
      </c>
      <c r="AU239" s="142" t="s">
        <v>80</v>
      </c>
      <c r="AY239" s="16" t="s">
        <v>147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6" t="s">
        <v>80</v>
      </c>
      <c r="BK239" s="143">
        <f>ROUND(I239*H239,2)</f>
        <v>0</v>
      </c>
      <c r="BL239" s="16" t="s">
        <v>152</v>
      </c>
      <c r="BM239" s="142" t="s">
        <v>314</v>
      </c>
    </row>
    <row r="240" spans="2:65" s="10" customFormat="1" ht="25.9" customHeight="1">
      <c r="B240" s="120"/>
      <c r="D240" s="121" t="s">
        <v>72</v>
      </c>
      <c r="E240" s="122" t="s">
        <v>315</v>
      </c>
      <c r="F240" s="122" t="s">
        <v>316</v>
      </c>
      <c r="I240" s="123"/>
      <c r="J240" s="124">
        <f>BK240</f>
        <v>0</v>
      </c>
      <c r="L240" s="120"/>
      <c r="M240" s="125"/>
      <c r="P240" s="126">
        <f>SUM(P241:P244)</f>
        <v>0</v>
      </c>
      <c r="R240" s="126">
        <f>SUM(R241:R244)</f>
        <v>0</v>
      </c>
      <c r="T240" s="127">
        <f>SUM(T241:T244)</f>
        <v>0</v>
      </c>
      <c r="AR240" s="121" t="s">
        <v>82</v>
      </c>
      <c r="AT240" s="128" t="s">
        <v>72</v>
      </c>
      <c r="AU240" s="128" t="s">
        <v>73</v>
      </c>
      <c r="AY240" s="121" t="s">
        <v>147</v>
      </c>
      <c r="BK240" s="129">
        <f>SUM(BK241:BK244)</f>
        <v>0</v>
      </c>
    </row>
    <row r="241" spans="2:65" s="1" customFormat="1" ht="37.9" customHeight="1">
      <c r="B241" s="31"/>
      <c r="C241" s="130" t="s">
        <v>317</v>
      </c>
      <c r="D241" s="130" t="s">
        <v>148</v>
      </c>
      <c r="E241" s="131" t="s">
        <v>318</v>
      </c>
      <c r="F241" s="132" t="s">
        <v>319</v>
      </c>
      <c r="G241" s="133" t="s">
        <v>200</v>
      </c>
      <c r="H241" s="134">
        <v>1</v>
      </c>
      <c r="I241" s="135"/>
      <c r="J241" s="136">
        <f>ROUND(I241*H241,2)</f>
        <v>0</v>
      </c>
      <c r="K241" s="137"/>
      <c r="L241" s="31"/>
      <c r="M241" s="138" t="s">
        <v>1</v>
      </c>
      <c r="N241" s="139" t="s">
        <v>38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241</v>
      </c>
      <c r="AT241" s="142" t="s">
        <v>148</v>
      </c>
      <c r="AU241" s="142" t="s">
        <v>80</v>
      </c>
      <c r="AY241" s="16" t="s">
        <v>147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6" t="s">
        <v>80</v>
      </c>
      <c r="BK241" s="143">
        <f>ROUND(I241*H241,2)</f>
        <v>0</v>
      </c>
      <c r="BL241" s="16" t="s">
        <v>241</v>
      </c>
      <c r="BM241" s="142" t="s">
        <v>320</v>
      </c>
    </row>
    <row r="242" spans="2:65" s="12" customFormat="1">
      <c r="B242" s="151"/>
      <c r="D242" s="145" t="s">
        <v>154</v>
      </c>
      <c r="E242" s="152" t="s">
        <v>1</v>
      </c>
      <c r="F242" s="153" t="s">
        <v>207</v>
      </c>
      <c r="H242" s="154">
        <v>1</v>
      </c>
      <c r="I242" s="155"/>
      <c r="L242" s="151"/>
      <c r="M242" s="156"/>
      <c r="T242" s="157"/>
      <c r="AT242" s="152" t="s">
        <v>154</v>
      </c>
      <c r="AU242" s="152" t="s">
        <v>80</v>
      </c>
      <c r="AV242" s="12" t="s">
        <v>82</v>
      </c>
      <c r="AW242" s="12" t="s">
        <v>30</v>
      </c>
      <c r="AX242" s="12" t="s">
        <v>73</v>
      </c>
      <c r="AY242" s="152" t="s">
        <v>147</v>
      </c>
    </row>
    <row r="243" spans="2:65" s="13" customFormat="1">
      <c r="B243" s="158"/>
      <c r="D243" s="145" t="s">
        <v>154</v>
      </c>
      <c r="E243" s="159" t="s">
        <v>1</v>
      </c>
      <c r="F243" s="160" t="s">
        <v>159</v>
      </c>
      <c r="H243" s="161">
        <v>1</v>
      </c>
      <c r="I243" s="162"/>
      <c r="L243" s="158"/>
      <c r="M243" s="163"/>
      <c r="T243" s="164"/>
      <c r="AT243" s="159" t="s">
        <v>154</v>
      </c>
      <c r="AU243" s="159" t="s">
        <v>80</v>
      </c>
      <c r="AV243" s="13" t="s">
        <v>152</v>
      </c>
      <c r="AW243" s="13" t="s">
        <v>30</v>
      </c>
      <c r="AX243" s="13" t="s">
        <v>80</v>
      </c>
      <c r="AY243" s="159" t="s">
        <v>147</v>
      </c>
    </row>
    <row r="244" spans="2:65" s="1" customFormat="1" ht="44.25" customHeight="1">
      <c r="B244" s="31"/>
      <c r="C244" s="165" t="s">
        <v>321</v>
      </c>
      <c r="D244" s="165" t="s">
        <v>322</v>
      </c>
      <c r="E244" s="166" t="s">
        <v>323</v>
      </c>
      <c r="F244" s="167" t="s">
        <v>324</v>
      </c>
      <c r="G244" s="168" t="s">
        <v>200</v>
      </c>
      <c r="H244" s="169">
        <v>1</v>
      </c>
      <c r="I244" s="170"/>
      <c r="J244" s="171">
        <f>ROUND(I244*H244,2)</f>
        <v>0</v>
      </c>
      <c r="K244" s="172"/>
      <c r="L244" s="173"/>
      <c r="M244" s="174" t="s">
        <v>1</v>
      </c>
      <c r="N244" s="175" t="s">
        <v>38</v>
      </c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AR244" s="142" t="s">
        <v>325</v>
      </c>
      <c r="AT244" s="142" t="s">
        <v>322</v>
      </c>
      <c r="AU244" s="142" t="s">
        <v>80</v>
      </c>
      <c r="AY244" s="16" t="s">
        <v>147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6" t="s">
        <v>80</v>
      </c>
      <c r="BK244" s="143">
        <f>ROUND(I244*H244,2)</f>
        <v>0</v>
      </c>
      <c r="BL244" s="16" t="s">
        <v>241</v>
      </c>
      <c r="BM244" s="142" t="s">
        <v>326</v>
      </c>
    </row>
    <row r="245" spans="2:65" s="10" customFormat="1" ht="25.9" customHeight="1">
      <c r="B245" s="120"/>
      <c r="D245" s="121" t="s">
        <v>72</v>
      </c>
      <c r="E245" s="122" t="s">
        <v>327</v>
      </c>
      <c r="F245" s="122" t="s">
        <v>328</v>
      </c>
      <c r="I245" s="123"/>
      <c r="J245" s="124">
        <f>BK245</f>
        <v>0</v>
      </c>
      <c r="L245" s="120"/>
      <c r="M245" s="125"/>
      <c r="P245" s="126">
        <f>SUM(P246:P258)</f>
        <v>0</v>
      </c>
      <c r="R245" s="126">
        <f>SUM(R246:R258)</f>
        <v>5.1112500000000005E-2</v>
      </c>
      <c r="T245" s="127">
        <f>SUM(T246:T258)</f>
        <v>0</v>
      </c>
      <c r="AR245" s="121" t="s">
        <v>82</v>
      </c>
      <c r="AT245" s="128" t="s">
        <v>72</v>
      </c>
      <c r="AU245" s="128" t="s">
        <v>73</v>
      </c>
      <c r="AY245" s="121" t="s">
        <v>147</v>
      </c>
      <c r="BK245" s="129">
        <f>SUM(BK246:BK258)</f>
        <v>0</v>
      </c>
    </row>
    <row r="246" spans="2:65" s="1" customFormat="1" ht="24.2" customHeight="1">
      <c r="B246" s="31"/>
      <c r="C246" s="130" t="s">
        <v>329</v>
      </c>
      <c r="D246" s="130" t="s">
        <v>148</v>
      </c>
      <c r="E246" s="131" t="s">
        <v>330</v>
      </c>
      <c r="F246" s="132" t="s">
        <v>331</v>
      </c>
      <c r="G246" s="133" t="s">
        <v>255</v>
      </c>
      <c r="H246" s="134">
        <v>1022.25</v>
      </c>
      <c r="I246" s="135"/>
      <c r="J246" s="136">
        <f>ROUND(I246*H246,2)</f>
        <v>0</v>
      </c>
      <c r="K246" s="137"/>
      <c r="L246" s="31"/>
      <c r="M246" s="138" t="s">
        <v>1</v>
      </c>
      <c r="N246" s="139" t="s">
        <v>38</v>
      </c>
      <c r="P246" s="140">
        <f>O246*H246</f>
        <v>0</v>
      </c>
      <c r="Q246" s="140">
        <v>5.0000000000000002E-5</v>
      </c>
      <c r="R246" s="140">
        <f>Q246*H246</f>
        <v>5.1112500000000005E-2</v>
      </c>
      <c r="S246" s="140">
        <v>0</v>
      </c>
      <c r="T246" s="141">
        <f>S246*H246</f>
        <v>0</v>
      </c>
      <c r="AR246" s="142" t="s">
        <v>241</v>
      </c>
      <c r="AT246" s="142" t="s">
        <v>148</v>
      </c>
      <c r="AU246" s="142" t="s">
        <v>80</v>
      </c>
      <c r="AY246" s="16" t="s">
        <v>147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6" t="s">
        <v>80</v>
      </c>
      <c r="BK246" s="143">
        <f>ROUND(I246*H246,2)</f>
        <v>0</v>
      </c>
      <c r="BL246" s="16" t="s">
        <v>241</v>
      </c>
      <c r="BM246" s="142" t="s">
        <v>332</v>
      </c>
    </row>
    <row r="247" spans="2:65" s="11" customFormat="1">
      <c r="B247" s="144"/>
      <c r="D247" s="145" t="s">
        <v>154</v>
      </c>
      <c r="E247" s="146" t="s">
        <v>1</v>
      </c>
      <c r="F247" s="147" t="s">
        <v>333</v>
      </c>
      <c r="H247" s="146" t="s">
        <v>1</v>
      </c>
      <c r="I247" s="148"/>
      <c r="L247" s="144"/>
      <c r="M247" s="149"/>
      <c r="T247" s="150"/>
      <c r="AT247" s="146" t="s">
        <v>154</v>
      </c>
      <c r="AU247" s="146" t="s">
        <v>80</v>
      </c>
      <c r="AV247" s="11" t="s">
        <v>80</v>
      </c>
      <c r="AW247" s="11" t="s">
        <v>30</v>
      </c>
      <c r="AX247" s="11" t="s">
        <v>73</v>
      </c>
      <c r="AY247" s="146" t="s">
        <v>147</v>
      </c>
    </row>
    <row r="248" spans="2:65" s="12" customFormat="1">
      <c r="B248" s="151"/>
      <c r="D248" s="145" t="s">
        <v>154</v>
      </c>
      <c r="E248" s="152" t="s">
        <v>1</v>
      </c>
      <c r="F248" s="153" t="s">
        <v>334</v>
      </c>
      <c r="H248" s="154">
        <v>692.25</v>
      </c>
      <c r="I248" s="155"/>
      <c r="L248" s="151"/>
      <c r="M248" s="156"/>
      <c r="T248" s="157"/>
      <c r="AT248" s="152" t="s">
        <v>154</v>
      </c>
      <c r="AU248" s="152" t="s">
        <v>80</v>
      </c>
      <c r="AV248" s="12" t="s">
        <v>82</v>
      </c>
      <c r="AW248" s="12" t="s">
        <v>30</v>
      </c>
      <c r="AX248" s="12" t="s">
        <v>73</v>
      </c>
      <c r="AY248" s="152" t="s">
        <v>147</v>
      </c>
    </row>
    <row r="249" spans="2:65" s="11" customFormat="1">
      <c r="B249" s="144"/>
      <c r="D249" s="145" t="s">
        <v>154</v>
      </c>
      <c r="E249" s="146" t="s">
        <v>1</v>
      </c>
      <c r="F249" s="147" t="s">
        <v>335</v>
      </c>
      <c r="H249" s="146" t="s">
        <v>1</v>
      </c>
      <c r="I249" s="148"/>
      <c r="L249" s="144"/>
      <c r="M249" s="149"/>
      <c r="T249" s="150"/>
      <c r="AT249" s="146" t="s">
        <v>154</v>
      </c>
      <c r="AU249" s="146" t="s">
        <v>80</v>
      </c>
      <c r="AV249" s="11" t="s">
        <v>80</v>
      </c>
      <c r="AW249" s="11" t="s">
        <v>30</v>
      </c>
      <c r="AX249" s="11" t="s">
        <v>73</v>
      </c>
      <c r="AY249" s="146" t="s">
        <v>147</v>
      </c>
    </row>
    <row r="250" spans="2:65" s="12" customFormat="1">
      <c r="B250" s="151"/>
      <c r="D250" s="145" t="s">
        <v>154</v>
      </c>
      <c r="E250" s="152" t="s">
        <v>1</v>
      </c>
      <c r="F250" s="153" t="s">
        <v>336</v>
      </c>
      <c r="H250" s="154">
        <v>330</v>
      </c>
      <c r="I250" s="155"/>
      <c r="L250" s="151"/>
      <c r="M250" s="156"/>
      <c r="T250" s="157"/>
      <c r="AT250" s="152" t="s">
        <v>154</v>
      </c>
      <c r="AU250" s="152" t="s">
        <v>80</v>
      </c>
      <c r="AV250" s="12" t="s">
        <v>82</v>
      </c>
      <c r="AW250" s="12" t="s">
        <v>30</v>
      </c>
      <c r="AX250" s="12" t="s">
        <v>73</v>
      </c>
      <c r="AY250" s="152" t="s">
        <v>147</v>
      </c>
    </row>
    <row r="251" spans="2:65" s="13" customFormat="1">
      <c r="B251" s="158"/>
      <c r="D251" s="145" t="s">
        <v>154</v>
      </c>
      <c r="E251" s="159" t="s">
        <v>1</v>
      </c>
      <c r="F251" s="160" t="s">
        <v>159</v>
      </c>
      <c r="H251" s="161">
        <v>1022.25</v>
      </c>
      <c r="I251" s="162"/>
      <c r="L251" s="158"/>
      <c r="M251" s="163"/>
      <c r="T251" s="164"/>
      <c r="AT251" s="159" t="s">
        <v>154</v>
      </c>
      <c r="AU251" s="159" t="s">
        <v>80</v>
      </c>
      <c r="AV251" s="13" t="s">
        <v>152</v>
      </c>
      <c r="AW251" s="13" t="s">
        <v>30</v>
      </c>
      <c r="AX251" s="13" t="s">
        <v>80</v>
      </c>
      <c r="AY251" s="159" t="s">
        <v>147</v>
      </c>
    </row>
    <row r="252" spans="2:65" s="1" customFormat="1" ht="49.15" customHeight="1">
      <c r="B252" s="31"/>
      <c r="C252" s="165" t="s">
        <v>337</v>
      </c>
      <c r="D252" s="165" t="s">
        <v>322</v>
      </c>
      <c r="E252" s="166" t="s">
        <v>338</v>
      </c>
      <c r="F252" s="167" t="s">
        <v>339</v>
      </c>
      <c r="G252" s="168" t="s">
        <v>200</v>
      </c>
      <c r="H252" s="169">
        <v>1</v>
      </c>
      <c r="I252" s="170"/>
      <c r="J252" s="171">
        <f>ROUND(I252*H252,2)</f>
        <v>0</v>
      </c>
      <c r="K252" s="172"/>
      <c r="L252" s="173"/>
      <c r="M252" s="174" t="s">
        <v>1</v>
      </c>
      <c r="N252" s="175" t="s">
        <v>38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325</v>
      </c>
      <c r="AT252" s="142" t="s">
        <v>322</v>
      </c>
      <c r="AU252" s="142" t="s">
        <v>80</v>
      </c>
      <c r="AY252" s="16" t="s">
        <v>147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6" t="s">
        <v>80</v>
      </c>
      <c r="BK252" s="143">
        <f>ROUND(I252*H252,2)</f>
        <v>0</v>
      </c>
      <c r="BL252" s="16" t="s">
        <v>241</v>
      </c>
      <c r="BM252" s="142" t="s">
        <v>340</v>
      </c>
    </row>
    <row r="253" spans="2:65" s="12" customFormat="1">
      <c r="B253" s="151"/>
      <c r="D253" s="145" t="s">
        <v>154</v>
      </c>
      <c r="E253" s="152" t="s">
        <v>1</v>
      </c>
      <c r="F253" s="153" t="s">
        <v>207</v>
      </c>
      <c r="H253" s="154">
        <v>1</v>
      </c>
      <c r="I253" s="155"/>
      <c r="L253" s="151"/>
      <c r="M253" s="156"/>
      <c r="T253" s="157"/>
      <c r="AT253" s="152" t="s">
        <v>154</v>
      </c>
      <c r="AU253" s="152" t="s">
        <v>80</v>
      </c>
      <c r="AV253" s="12" t="s">
        <v>82</v>
      </c>
      <c r="AW253" s="12" t="s">
        <v>30</v>
      </c>
      <c r="AX253" s="12" t="s">
        <v>73</v>
      </c>
      <c r="AY253" s="152" t="s">
        <v>147</v>
      </c>
    </row>
    <row r="254" spans="2:65" s="13" customFormat="1">
      <c r="B254" s="158"/>
      <c r="D254" s="145" t="s">
        <v>154</v>
      </c>
      <c r="E254" s="159" t="s">
        <v>1</v>
      </c>
      <c r="F254" s="160" t="s">
        <v>159</v>
      </c>
      <c r="H254" s="161">
        <v>1</v>
      </c>
      <c r="I254" s="162"/>
      <c r="L254" s="158"/>
      <c r="M254" s="163"/>
      <c r="T254" s="164"/>
      <c r="AT254" s="159" t="s">
        <v>154</v>
      </c>
      <c r="AU254" s="159" t="s">
        <v>80</v>
      </c>
      <c r="AV254" s="13" t="s">
        <v>152</v>
      </c>
      <c r="AW254" s="13" t="s">
        <v>30</v>
      </c>
      <c r="AX254" s="13" t="s">
        <v>80</v>
      </c>
      <c r="AY254" s="159" t="s">
        <v>147</v>
      </c>
    </row>
    <row r="255" spans="2:65" s="1" customFormat="1" ht="54" customHeight="1">
      <c r="B255" s="31"/>
      <c r="C255" s="165" t="s">
        <v>325</v>
      </c>
      <c r="D255" s="165" t="s">
        <v>322</v>
      </c>
      <c r="E255" s="166" t="s">
        <v>341</v>
      </c>
      <c r="F255" s="167" t="s">
        <v>342</v>
      </c>
      <c r="G255" s="168" t="s">
        <v>200</v>
      </c>
      <c r="H255" s="169">
        <v>1</v>
      </c>
      <c r="I255" s="170"/>
      <c r="J255" s="171">
        <f>ROUND(I255*H255,2)</f>
        <v>0</v>
      </c>
      <c r="K255" s="172"/>
      <c r="L255" s="173"/>
      <c r="M255" s="174" t="s">
        <v>1</v>
      </c>
      <c r="N255" s="175" t="s">
        <v>38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325</v>
      </c>
      <c r="AT255" s="142" t="s">
        <v>322</v>
      </c>
      <c r="AU255" s="142" t="s">
        <v>80</v>
      </c>
      <c r="AY255" s="16" t="s">
        <v>147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6" t="s">
        <v>80</v>
      </c>
      <c r="BK255" s="143">
        <f>ROUND(I255*H255,2)</f>
        <v>0</v>
      </c>
      <c r="BL255" s="16" t="s">
        <v>241</v>
      </c>
      <c r="BM255" s="142" t="s">
        <v>343</v>
      </c>
    </row>
    <row r="256" spans="2:65" s="12" customFormat="1">
      <c r="B256" s="151"/>
      <c r="D256" s="145" t="s">
        <v>154</v>
      </c>
      <c r="E256" s="152" t="s">
        <v>1</v>
      </c>
      <c r="F256" s="153" t="s">
        <v>207</v>
      </c>
      <c r="H256" s="154">
        <v>1</v>
      </c>
      <c r="I256" s="155"/>
      <c r="L256" s="151"/>
      <c r="M256" s="156"/>
      <c r="T256" s="157"/>
      <c r="AT256" s="152" t="s">
        <v>154</v>
      </c>
      <c r="AU256" s="152" t="s">
        <v>80</v>
      </c>
      <c r="AV256" s="12" t="s">
        <v>82</v>
      </c>
      <c r="AW256" s="12" t="s">
        <v>30</v>
      </c>
      <c r="AX256" s="12" t="s">
        <v>73</v>
      </c>
      <c r="AY256" s="152" t="s">
        <v>147</v>
      </c>
    </row>
    <row r="257" spans="2:65" s="13" customFormat="1">
      <c r="B257" s="158"/>
      <c r="D257" s="145" t="s">
        <v>154</v>
      </c>
      <c r="E257" s="159" t="s">
        <v>1</v>
      </c>
      <c r="F257" s="160" t="s">
        <v>159</v>
      </c>
      <c r="H257" s="161">
        <v>1</v>
      </c>
      <c r="I257" s="162"/>
      <c r="L257" s="158"/>
      <c r="M257" s="163"/>
      <c r="T257" s="164"/>
      <c r="AT257" s="159" t="s">
        <v>154</v>
      </c>
      <c r="AU257" s="159" t="s">
        <v>80</v>
      </c>
      <c r="AV257" s="13" t="s">
        <v>152</v>
      </c>
      <c r="AW257" s="13" t="s">
        <v>30</v>
      </c>
      <c r="AX257" s="13" t="s">
        <v>80</v>
      </c>
      <c r="AY257" s="159" t="s">
        <v>147</v>
      </c>
    </row>
    <row r="258" spans="2:65" s="1" customFormat="1" ht="49.15" customHeight="1">
      <c r="B258" s="31"/>
      <c r="C258" s="130" t="s">
        <v>344</v>
      </c>
      <c r="D258" s="130" t="s">
        <v>148</v>
      </c>
      <c r="E258" s="131" t="s">
        <v>345</v>
      </c>
      <c r="F258" s="132" t="s">
        <v>346</v>
      </c>
      <c r="G258" s="133" t="s">
        <v>174</v>
      </c>
      <c r="H258" s="134">
        <v>1.073</v>
      </c>
      <c r="I258" s="135"/>
      <c r="J258" s="136">
        <f>ROUND(I258*H258,2)</f>
        <v>0</v>
      </c>
      <c r="K258" s="137"/>
      <c r="L258" s="31"/>
      <c r="M258" s="138" t="s">
        <v>1</v>
      </c>
      <c r="N258" s="139" t="s">
        <v>38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241</v>
      </c>
      <c r="AT258" s="142" t="s">
        <v>148</v>
      </c>
      <c r="AU258" s="142" t="s">
        <v>80</v>
      </c>
      <c r="AY258" s="16" t="s">
        <v>147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6" t="s">
        <v>80</v>
      </c>
      <c r="BK258" s="143">
        <f>ROUND(I258*H258,2)</f>
        <v>0</v>
      </c>
      <c r="BL258" s="16" t="s">
        <v>241</v>
      </c>
      <c r="BM258" s="142" t="s">
        <v>347</v>
      </c>
    </row>
    <row r="259" spans="2:65" s="10" customFormat="1" ht="25.9" customHeight="1">
      <c r="B259" s="120"/>
      <c r="D259" s="121" t="s">
        <v>72</v>
      </c>
      <c r="E259" s="122" t="s">
        <v>348</v>
      </c>
      <c r="F259" s="122" t="s">
        <v>349</v>
      </c>
      <c r="I259" s="123"/>
      <c r="J259" s="124">
        <f>BK259</f>
        <v>0</v>
      </c>
      <c r="L259" s="120"/>
      <c r="M259" s="125"/>
      <c r="P259" s="126">
        <f>SUM(P260:P290)</f>
        <v>0</v>
      </c>
      <c r="R259" s="126">
        <f>SUM(R260:R290)</f>
        <v>1.43984E-2</v>
      </c>
      <c r="T259" s="127">
        <f>SUM(T260:T290)</f>
        <v>0</v>
      </c>
      <c r="AR259" s="121" t="s">
        <v>82</v>
      </c>
      <c r="AT259" s="128" t="s">
        <v>72</v>
      </c>
      <c r="AU259" s="128" t="s">
        <v>73</v>
      </c>
      <c r="AY259" s="121" t="s">
        <v>147</v>
      </c>
      <c r="BK259" s="129">
        <f>SUM(BK260:BK290)</f>
        <v>0</v>
      </c>
    </row>
    <row r="260" spans="2:65" s="1" customFormat="1" ht="37.9" customHeight="1">
      <c r="B260" s="31"/>
      <c r="C260" s="130" t="s">
        <v>350</v>
      </c>
      <c r="D260" s="130" t="s">
        <v>148</v>
      </c>
      <c r="E260" s="131" t="s">
        <v>351</v>
      </c>
      <c r="F260" s="132" t="s">
        <v>352</v>
      </c>
      <c r="G260" s="133" t="s">
        <v>162</v>
      </c>
      <c r="H260" s="134">
        <v>179.98</v>
      </c>
      <c r="I260" s="135"/>
      <c r="J260" s="136">
        <f>ROUND(I260*H260,2)</f>
        <v>0</v>
      </c>
      <c r="K260" s="137"/>
      <c r="L260" s="31"/>
      <c r="M260" s="138" t="s">
        <v>1</v>
      </c>
      <c r="N260" s="139" t="s">
        <v>38</v>
      </c>
      <c r="P260" s="140">
        <f>O260*H260</f>
        <v>0</v>
      </c>
      <c r="Q260" s="140">
        <v>8.0000000000000007E-5</v>
      </c>
      <c r="R260" s="140">
        <f>Q260*H260</f>
        <v>1.43984E-2</v>
      </c>
      <c r="S260" s="140">
        <v>0</v>
      </c>
      <c r="T260" s="141">
        <f>S260*H260</f>
        <v>0</v>
      </c>
      <c r="AR260" s="142" t="s">
        <v>241</v>
      </c>
      <c r="AT260" s="142" t="s">
        <v>148</v>
      </c>
      <c r="AU260" s="142" t="s">
        <v>80</v>
      </c>
      <c r="AY260" s="16" t="s">
        <v>147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6" t="s">
        <v>80</v>
      </c>
      <c r="BK260" s="143">
        <f>ROUND(I260*H260,2)</f>
        <v>0</v>
      </c>
      <c r="BL260" s="16" t="s">
        <v>241</v>
      </c>
      <c r="BM260" s="142" t="s">
        <v>353</v>
      </c>
    </row>
    <row r="261" spans="2:65" s="11" customFormat="1">
      <c r="B261" s="144"/>
      <c r="D261" s="145" t="s">
        <v>154</v>
      </c>
      <c r="E261" s="146" t="s">
        <v>1</v>
      </c>
      <c r="F261" s="147" t="s">
        <v>354</v>
      </c>
      <c r="H261" s="146" t="s">
        <v>1</v>
      </c>
      <c r="I261" s="148"/>
      <c r="L261" s="144"/>
      <c r="M261" s="149"/>
      <c r="T261" s="150"/>
      <c r="AT261" s="146" t="s">
        <v>154</v>
      </c>
      <c r="AU261" s="146" t="s">
        <v>80</v>
      </c>
      <c r="AV261" s="11" t="s">
        <v>80</v>
      </c>
      <c r="AW261" s="11" t="s">
        <v>30</v>
      </c>
      <c r="AX261" s="11" t="s">
        <v>73</v>
      </c>
      <c r="AY261" s="146" t="s">
        <v>147</v>
      </c>
    </row>
    <row r="262" spans="2:65" s="11" customFormat="1">
      <c r="B262" s="144"/>
      <c r="D262" s="145" t="s">
        <v>154</v>
      </c>
      <c r="E262" s="146" t="s">
        <v>1</v>
      </c>
      <c r="F262" s="147" t="s">
        <v>355</v>
      </c>
      <c r="H262" s="146" t="s">
        <v>1</v>
      </c>
      <c r="I262" s="148"/>
      <c r="L262" s="144"/>
      <c r="M262" s="149"/>
      <c r="T262" s="150"/>
      <c r="AT262" s="146" t="s">
        <v>154</v>
      </c>
      <c r="AU262" s="146" t="s">
        <v>80</v>
      </c>
      <c r="AV262" s="11" t="s">
        <v>80</v>
      </c>
      <c r="AW262" s="11" t="s">
        <v>30</v>
      </c>
      <c r="AX262" s="11" t="s">
        <v>73</v>
      </c>
      <c r="AY262" s="146" t="s">
        <v>147</v>
      </c>
    </row>
    <row r="263" spans="2:65" s="12" customFormat="1">
      <c r="B263" s="151"/>
      <c r="D263" s="145" t="s">
        <v>154</v>
      </c>
      <c r="E263" s="152" t="s">
        <v>1</v>
      </c>
      <c r="F263" s="153" t="s">
        <v>356</v>
      </c>
      <c r="H263" s="154">
        <v>35</v>
      </c>
      <c r="I263" s="155"/>
      <c r="L263" s="151"/>
      <c r="M263" s="156"/>
      <c r="T263" s="157"/>
      <c r="AT263" s="152" t="s">
        <v>154</v>
      </c>
      <c r="AU263" s="152" t="s">
        <v>80</v>
      </c>
      <c r="AV263" s="12" t="s">
        <v>82</v>
      </c>
      <c r="AW263" s="12" t="s">
        <v>30</v>
      </c>
      <c r="AX263" s="12" t="s">
        <v>73</v>
      </c>
      <c r="AY263" s="152" t="s">
        <v>147</v>
      </c>
    </row>
    <row r="264" spans="2:65" s="11" customFormat="1">
      <c r="B264" s="144"/>
      <c r="D264" s="145" t="s">
        <v>154</v>
      </c>
      <c r="E264" s="146" t="s">
        <v>1</v>
      </c>
      <c r="F264" s="147" t="s">
        <v>357</v>
      </c>
      <c r="H264" s="146" t="s">
        <v>1</v>
      </c>
      <c r="I264" s="148"/>
      <c r="L264" s="144"/>
      <c r="M264" s="149"/>
      <c r="T264" s="150"/>
      <c r="AT264" s="146" t="s">
        <v>154</v>
      </c>
      <c r="AU264" s="146" t="s">
        <v>80</v>
      </c>
      <c r="AV264" s="11" t="s">
        <v>80</v>
      </c>
      <c r="AW264" s="11" t="s">
        <v>30</v>
      </c>
      <c r="AX264" s="11" t="s">
        <v>73</v>
      </c>
      <c r="AY264" s="146" t="s">
        <v>147</v>
      </c>
    </row>
    <row r="265" spans="2:65" s="12" customFormat="1">
      <c r="B265" s="151"/>
      <c r="D265" s="145" t="s">
        <v>154</v>
      </c>
      <c r="E265" s="152" t="s">
        <v>1</v>
      </c>
      <c r="F265" s="153" t="s">
        <v>358</v>
      </c>
      <c r="H265" s="154">
        <v>71.400000000000006</v>
      </c>
      <c r="I265" s="155"/>
      <c r="L265" s="151"/>
      <c r="M265" s="156"/>
      <c r="T265" s="157"/>
      <c r="AT265" s="152" t="s">
        <v>154</v>
      </c>
      <c r="AU265" s="152" t="s">
        <v>80</v>
      </c>
      <c r="AV265" s="12" t="s">
        <v>82</v>
      </c>
      <c r="AW265" s="12" t="s">
        <v>30</v>
      </c>
      <c r="AX265" s="12" t="s">
        <v>73</v>
      </c>
      <c r="AY265" s="152" t="s">
        <v>147</v>
      </c>
    </row>
    <row r="266" spans="2:65" s="11" customFormat="1">
      <c r="B266" s="144"/>
      <c r="D266" s="145" t="s">
        <v>154</v>
      </c>
      <c r="E266" s="146" t="s">
        <v>1</v>
      </c>
      <c r="F266" s="147" t="s">
        <v>359</v>
      </c>
      <c r="H266" s="146" t="s">
        <v>1</v>
      </c>
      <c r="I266" s="148"/>
      <c r="L266" s="144"/>
      <c r="M266" s="149"/>
      <c r="T266" s="150"/>
      <c r="AT266" s="146" t="s">
        <v>154</v>
      </c>
      <c r="AU266" s="146" t="s">
        <v>80</v>
      </c>
      <c r="AV266" s="11" t="s">
        <v>80</v>
      </c>
      <c r="AW266" s="11" t="s">
        <v>30</v>
      </c>
      <c r="AX266" s="11" t="s">
        <v>73</v>
      </c>
      <c r="AY266" s="146" t="s">
        <v>147</v>
      </c>
    </row>
    <row r="267" spans="2:65" s="12" customFormat="1">
      <c r="B267" s="151"/>
      <c r="D267" s="145" t="s">
        <v>154</v>
      </c>
      <c r="E267" s="152" t="s">
        <v>1</v>
      </c>
      <c r="F267" s="153" t="s">
        <v>360</v>
      </c>
      <c r="H267" s="154">
        <v>7.2</v>
      </c>
      <c r="I267" s="155"/>
      <c r="L267" s="151"/>
      <c r="M267" s="156"/>
      <c r="T267" s="157"/>
      <c r="AT267" s="152" t="s">
        <v>154</v>
      </c>
      <c r="AU267" s="152" t="s">
        <v>80</v>
      </c>
      <c r="AV267" s="12" t="s">
        <v>82</v>
      </c>
      <c r="AW267" s="12" t="s">
        <v>30</v>
      </c>
      <c r="AX267" s="12" t="s">
        <v>73</v>
      </c>
      <c r="AY267" s="152" t="s">
        <v>147</v>
      </c>
    </row>
    <row r="268" spans="2:65" s="11" customFormat="1">
      <c r="B268" s="144"/>
      <c r="D268" s="145" t="s">
        <v>154</v>
      </c>
      <c r="E268" s="146" t="s">
        <v>1</v>
      </c>
      <c r="F268" s="147" t="s">
        <v>361</v>
      </c>
      <c r="H268" s="146" t="s">
        <v>1</v>
      </c>
      <c r="I268" s="148"/>
      <c r="L268" s="144"/>
      <c r="M268" s="149"/>
      <c r="T268" s="150"/>
      <c r="AT268" s="146" t="s">
        <v>154</v>
      </c>
      <c r="AU268" s="146" t="s">
        <v>80</v>
      </c>
      <c r="AV268" s="11" t="s">
        <v>80</v>
      </c>
      <c r="AW268" s="11" t="s">
        <v>30</v>
      </c>
      <c r="AX268" s="11" t="s">
        <v>73</v>
      </c>
      <c r="AY268" s="146" t="s">
        <v>147</v>
      </c>
    </row>
    <row r="269" spans="2:65" s="12" customFormat="1">
      <c r="B269" s="151"/>
      <c r="D269" s="145" t="s">
        <v>154</v>
      </c>
      <c r="E269" s="152" t="s">
        <v>1</v>
      </c>
      <c r="F269" s="153" t="s">
        <v>362</v>
      </c>
      <c r="H269" s="154">
        <v>25</v>
      </c>
      <c r="I269" s="155"/>
      <c r="L269" s="151"/>
      <c r="M269" s="156"/>
      <c r="T269" s="157"/>
      <c r="AT269" s="152" t="s">
        <v>154</v>
      </c>
      <c r="AU269" s="152" t="s">
        <v>80</v>
      </c>
      <c r="AV269" s="12" t="s">
        <v>82</v>
      </c>
      <c r="AW269" s="12" t="s">
        <v>30</v>
      </c>
      <c r="AX269" s="12" t="s">
        <v>73</v>
      </c>
      <c r="AY269" s="152" t="s">
        <v>147</v>
      </c>
    </row>
    <row r="270" spans="2:65" s="11" customFormat="1">
      <c r="B270" s="144"/>
      <c r="D270" s="145" t="s">
        <v>154</v>
      </c>
      <c r="E270" s="146" t="s">
        <v>1</v>
      </c>
      <c r="F270" s="147" t="s">
        <v>363</v>
      </c>
      <c r="H270" s="146" t="s">
        <v>1</v>
      </c>
      <c r="I270" s="148"/>
      <c r="L270" s="144"/>
      <c r="M270" s="149"/>
      <c r="T270" s="150"/>
      <c r="AT270" s="146" t="s">
        <v>154</v>
      </c>
      <c r="AU270" s="146" t="s">
        <v>80</v>
      </c>
      <c r="AV270" s="11" t="s">
        <v>80</v>
      </c>
      <c r="AW270" s="11" t="s">
        <v>30</v>
      </c>
      <c r="AX270" s="11" t="s">
        <v>73</v>
      </c>
      <c r="AY270" s="146" t="s">
        <v>147</v>
      </c>
    </row>
    <row r="271" spans="2:65" s="12" customFormat="1">
      <c r="B271" s="151"/>
      <c r="D271" s="145" t="s">
        <v>154</v>
      </c>
      <c r="E271" s="152" t="s">
        <v>1</v>
      </c>
      <c r="F271" s="153" t="s">
        <v>364</v>
      </c>
      <c r="H271" s="154">
        <v>21.38</v>
      </c>
      <c r="I271" s="155"/>
      <c r="L271" s="151"/>
      <c r="M271" s="156"/>
      <c r="T271" s="157"/>
      <c r="AT271" s="152" t="s">
        <v>154</v>
      </c>
      <c r="AU271" s="152" t="s">
        <v>80</v>
      </c>
      <c r="AV271" s="12" t="s">
        <v>82</v>
      </c>
      <c r="AW271" s="12" t="s">
        <v>30</v>
      </c>
      <c r="AX271" s="12" t="s">
        <v>73</v>
      </c>
      <c r="AY271" s="152" t="s">
        <v>147</v>
      </c>
    </row>
    <row r="272" spans="2:65" s="11" customFormat="1">
      <c r="B272" s="144"/>
      <c r="D272" s="145" t="s">
        <v>154</v>
      </c>
      <c r="E272" s="146" t="s">
        <v>1</v>
      </c>
      <c r="F272" s="147" t="s">
        <v>365</v>
      </c>
      <c r="H272" s="146" t="s">
        <v>1</v>
      </c>
      <c r="I272" s="148"/>
      <c r="L272" s="144"/>
      <c r="M272" s="149"/>
      <c r="T272" s="150"/>
      <c r="AT272" s="146" t="s">
        <v>154</v>
      </c>
      <c r="AU272" s="146" t="s">
        <v>80</v>
      </c>
      <c r="AV272" s="11" t="s">
        <v>80</v>
      </c>
      <c r="AW272" s="11" t="s">
        <v>30</v>
      </c>
      <c r="AX272" s="11" t="s">
        <v>73</v>
      </c>
      <c r="AY272" s="146" t="s">
        <v>147</v>
      </c>
    </row>
    <row r="273" spans="2:65" s="12" customFormat="1">
      <c r="B273" s="151"/>
      <c r="D273" s="145" t="s">
        <v>154</v>
      </c>
      <c r="E273" s="152" t="s">
        <v>1</v>
      </c>
      <c r="F273" s="153" t="s">
        <v>366</v>
      </c>
      <c r="H273" s="154">
        <v>6</v>
      </c>
      <c r="I273" s="155"/>
      <c r="L273" s="151"/>
      <c r="M273" s="156"/>
      <c r="T273" s="157"/>
      <c r="AT273" s="152" t="s">
        <v>154</v>
      </c>
      <c r="AU273" s="152" t="s">
        <v>80</v>
      </c>
      <c r="AV273" s="12" t="s">
        <v>82</v>
      </c>
      <c r="AW273" s="12" t="s">
        <v>30</v>
      </c>
      <c r="AX273" s="12" t="s">
        <v>73</v>
      </c>
      <c r="AY273" s="152" t="s">
        <v>147</v>
      </c>
    </row>
    <row r="274" spans="2:65" s="11" customFormat="1">
      <c r="B274" s="144"/>
      <c r="D274" s="145" t="s">
        <v>154</v>
      </c>
      <c r="E274" s="146" t="s">
        <v>1</v>
      </c>
      <c r="F274" s="147" t="s">
        <v>367</v>
      </c>
      <c r="H274" s="146" t="s">
        <v>1</v>
      </c>
      <c r="I274" s="148"/>
      <c r="L274" s="144"/>
      <c r="M274" s="149"/>
      <c r="T274" s="150"/>
      <c r="AT274" s="146" t="s">
        <v>154</v>
      </c>
      <c r="AU274" s="146" t="s">
        <v>80</v>
      </c>
      <c r="AV274" s="11" t="s">
        <v>80</v>
      </c>
      <c r="AW274" s="11" t="s">
        <v>30</v>
      </c>
      <c r="AX274" s="11" t="s">
        <v>73</v>
      </c>
      <c r="AY274" s="146" t="s">
        <v>147</v>
      </c>
    </row>
    <row r="275" spans="2:65" s="12" customFormat="1">
      <c r="B275" s="151"/>
      <c r="D275" s="145" t="s">
        <v>154</v>
      </c>
      <c r="E275" s="152" t="s">
        <v>1</v>
      </c>
      <c r="F275" s="153" t="s">
        <v>240</v>
      </c>
      <c r="H275" s="154">
        <v>5</v>
      </c>
      <c r="I275" s="155"/>
      <c r="L275" s="151"/>
      <c r="M275" s="156"/>
      <c r="T275" s="157"/>
      <c r="AT275" s="152" t="s">
        <v>154</v>
      </c>
      <c r="AU275" s="152" t="s">
        <v>80</v>
      </c>
      <c r="AV275" s="12" t="s">
        <v>82</v>
      </c>
      <c r="AW275" s="12" t="s">
        <v>30</v>
      </c>
      <c r="AX275" s="12" t="s">
        <v>73</v>
      </c>
      <c r="AY275" s="152" t="s">
        <v>147</v>
      </c>
    </row>
    <row r="276" spans="2:65" s="11" customFormat="1">
      <c r="B276" s="144"/>
      <c r="D276" s="145" t="s">
        <v>154</v>
      </c>
      <c r="E276" s="146" t="s">
        <v>1</v>
      </c>
      <c r="F276" s="147" t="s">
        <v>335</v>
      </c>
      <c r="H276" s="146" t="s">
        <v>1</v>
      </c>
      <c r="I276" s="148"/>
      <c r="L276" s="144"/>
      <c r="M276" s="149"/>
      <c r="T276" s="150"/>
      <c r="AT276" s="146" t="s">
        <v>154</v>
      </c>
      <c r="AU276" s="146" t="s">
        <v>80</v>
      </c>
      <c r="AV276" s="11" t="s">
        <v>80</v>
      </c>
      <c r="AW276" s="11" t="s">
        <v>30</v>
      </c>
      <c r="AX276" s="11" t="s">
        <v>73</v>
      </c>
      <c r="AY276" s="146" t="s">
        <v>147</v>
      </c>
    </row>
    <row r="277" spans="2:65" s="12" customFormat="1">
      <c r="B277" s="151"/>
      <c r="D277" s="145" t="s">
        <v>154</v>
      </c>
      <c r="E277" s="152" t="s">
        <v>1</v>
      </c>
      <c r="F277" s="153" t="s">
        <v>368</v>
      </c>
      <c r="H277" s="154">
        <v>9</v>
      </c>
      <c r="I277" s="155"/>
      <c r="L277" s="151"/>
      <c r="M277" s="156"/>
      <c r="T277" s="157"/>
      <c r="AT277" s="152" t="s">
        <v>154</v>
      </c>
      <c r="AU277" s="152" t="s">
        <v>80</v>
      </c>
      <c r="AV277" s="12" t="s">
        <v>82</v>
      </c>
      <c r="AW277" s="12" t="s">
        <v>30</v>
      </c>
      <c r="AX277" s="12" t="s">
        <v>73</v>
      </c>
      <c r="AY277" s="152" t="s">
        <v>147</v>
      </c>
    </row>
    <row r="278" spans="2:65" s="13" customFormat="1">
      <c r="B278" s="158"/>
      <c r="D278" s="145" t="s">
        <v>154</v>
      </c>
      <c r="E278" s="159" t="s">
        <v>1</v>
      </c>
      <c r="F278" s="160" t="s">
        <v>159</v>
      </c>
      <c r="H278" s="161">
        <v>179.98</v>
      </c>
      <c r="I278" s="162"/>
      <c r="L278" s="158"/>
      <c r="M278" s="163"/>
      <c r="T278" s="164"/>
      <c r="AT278" s="159" t="s">
        <v>154</v>
      </c>
      <c r="AU278" s="159" t="s">
        <v>80</v>
      </c>
      <c r="AV278" s="13" t="s">
        <v>152</v>
      </c>
      <c r="AW278" s="13" t="s">
        <v>30</v>
      </c>
      <c r="AX278" s="13" t="s">
        <v>80</v>
      </c>
      <c r="AY278" s="159" t="s">
        <v>147</v>
      </c>
    </row>
    <row r="279" spans="2:65" s="1" customFormat="1" ht="54" customHeight="1">
      <c r="B279" s="31"/>
      <c r="C279" s="130" t="s">
        <v>369</v>
      </c>
      <c r="D279" s="130" t="s">
        <v>148</v>
      </c>
      <c r="E279" s="131" t="s">
        <v>370</v>
      </c>
      <c r="F279" s="132" t="s">
        <v>371</v>
      </c>
      <c r="G279" s="133" t="s">
        <v>162</v>
      </c>
      <c r="H279" s="134">
        <v>179.98</v>
      </c>
      <c r="I279" s="135"/>
      <c r="J279" s="136">
        <f>ROUND(I279*H279,2)</f>
        <v>0</v>
      </c>
      <c r="K279" s="137"/>
      <c r="L279" s="31"/>
      <c r="M279" s="138" t="s">
        <v>1</v>
      </c>
      <c r="N279" s="139" t="s">
        <v>38</v>
      </c>
      <c r="P279" s="140">
        <f>O279*H279</f>
        <v>0</v>
      </c>
      <c r="Q279" s="140">
        <v>0</v>
      </c>
      <c r="R279" s="140">
        <f>Q279*H279</f>
        <v>0</v>
      </c>
      <c r="S279" s="140">
        <v>0</v>
      </c>
      <c r="T279" s="141">
        <f>S279*H279</f>
        <v>0</v>
      </c>
      <c r="AR279" s="142" t="s">
        <v>241</v>
      </c>
      <c r="AT279" s="142" t="s">
        <v>148</v>
      </c>
      <c r="AU279" s="142" t="s">
        <v>80</v>
      </c>
      <c r="AY279" s="16" t="s">
        <v>147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6" t="s">
        <v>80</v>
      </c>
      <c r="BK279" s="143">
        <f>ROUND(I279*H279,2)</f>
        <v>0</v>
      </c>
      <c r="BL279" s="16" t="s">
        <v>241</v>
      </c>
      <c r="BM279" s="142" t="s">
        <v>372</v>
      </c>
    </row>
    <row r="280" spans="2:65" s="11" customFormat="1">
      <c r="B280" s="144"/>
      <c r="D280" s="145" t="s">
        <v>154</v>
      </c>
      <c r="E280" s="146" t="s">
        <v>1</v>
      </c>
      <c r="F280" s="147" t="s">
        <v>354</v>
      </c>
      <c r="H280" s="146" t="s">
        <v>1</v>
      </c>
      <c r="I280" s="148"/>
      <c r="L280" s="144"/>
      <c r="M280" s="149"/>
      <c r="T280" s="150"/>
      <c r="AT280" s="146" t="s">
        <v>154</v>
      </c>
      <c r="AU280" s="146" t="s">
        <v>80</v>
      </c>
      <c r="AV280" s="11" t="s">
        <v>80</v>
      </c>
      <c r="AW280" s="11" t="s">
        <v>30</v>
      </c>
      <c r="AX280" s="11" t="s">
        <v>73</v>
      </c>
      <c r="AY280" s="146" t="s">
        <v>147</v>
      </c>
    </row>
    <row r="281" spans="2:65" s="12" customFormat="1">
      <c r="B281" s="151"/>
      <c r="D281" s="145" t="s">
        <v>154</v>
      </c>
      <c r="E281" s="152" t="s">
        <v>1</v>
      </c>
      <c r="F281" s="153" t="s">
        <v>373</v>
      </c>
      <c r="H281" s="154">
        <v>179.98</v>
      </c>
      <c r="I281" s="155"/>
      <c r="L281" s="151"/>
      <c r="M281" s="156"/>
      <c r="T281" s="157"/>
      <c r="AT281" s="152" t="s">
        <v>154</v>
      </c>
      <c r="AU281" s="152" t="s">
        <v>80</v>
      </c>
      <c r="AV281" s="12" t="s">
        <v>82</v>
      </c>
      <c r="AW281" s="12" t="s">
        <v>30</v>
      </c>
      <c r="AX281" s="12" t="s">
        <v>73</v>
      </c>
      <c r="AY281" s="152" t="s">
        <v>147</v>
      </c>
    </row>
    <row r="282" spans="2:65" s="13" customFormat="1">
      <c r="B282" s="158"/>
      <c r="D282" s="145" t="s">
        <v>154</v>
      </c>
      <c r="E282" s="159" t="s">
        <v>1</v>
      </c>
      <c r="F282" s="160" t="s">
        <v>159</v>
      </c>
      <c r="H282" s="161">
        <v>179.98</v>
      </c>
      <c r="I282" s="162"/>
      <c r="L282" s="158"/>
      <c r="M282" s="163"/>
      <c r="T282" s="164"/>
      <c r="AT282" s="159" t="s">
        <v>154</v>
      </c>
      <c r="AU282" s="159" t="s">
        <v>80</v>
      </c>
      <c r="AV282" s="13" t="s">
        <v>152</v>
      </c>
      <c r="AW282" s="13" t="s">
        <v>30</v>
      </c>
      <c r="AX282" s="13" t="s">
        <v>80</v>
      </c>
      <c r="AY282" s="159" t="s">
        <v>147</v>
      </c>
    </row>
    <row r="283" spans="2:65" s="1" customFormat="1" ht="49.15" customHeight="1">
      <c r="B283" s="31"/>
      <c r="C283" s="130" t="s">
        <v>374</v>
      </c>
      <c r="D283" s="130" t="s">
        <v>148</v>
      </c>
      <c r="E283" s="131" t="s">
        <v>375</v>
      </c>
      <c r="F283" s="132" t="s">
        <v>376</v>
      </c>
      <c r="G283" s="133" t="s">
        <v>162</v>
      </c>
      <c r="H283" s="134">
        <v>179.98</v>
      </c>
      <c r="I283" s="135"/>
      <c r="J283" s="136">
        <f>ROUND(I283*H283,2)</f>
        <v>0</v>
      </c>
      <c r="K283" s="137"/>
      <c r="L283" s="31"/>
      <c r="M283" s="138" t="s">
        <v>1</v>
      </c>
      <c r="N283" s="139" t="s">
        <v>38</v>
      </c>
      <c r="P283" s="140">
        <f>O283*H283</f>
        <v>0</v>
      </c>
      <c r="Q283" s="140">
        <v>0</v>
      </c>
      <c r="R283" s="140">
        <f>Q283*H283</f>
        <v>0</v>
      </c>
      <c r="S283" s="140">
        <v>0</v>
      </c>
      <c r="T283" s="141">
        <f>S283*H283</f>
        <v>0</v>
      </c>
      <c r="AR283" s="142" t="s">
        <v>241</v>
      </c>
      <c r="AT283" s="142" t="s">
        <v>148</v>
      </c>
      <c r="AU283" s="142" t="s">
        <v>80</v>
      </c>
      <c r="AY283" s="16" t="s">
        <v>147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6" t="s">
        <v>80</v>
      </c>
      <c r="BK283" s="143">
        <f>ROUND(I283*H283,2)</f>
        <v>0</v>
      </c>
      <c r="BL283" s="16" t="s">
        <v>241</v>
      </c>
      <c r="BM283" s="142" t="s">
        <v>377</v>
      </c>
    </row>
    <row r="284" spans="2:65" s="11" customFormat="1">
      <c r="B284" s="144"/>
      <c r="D284" s="145" t="s">
        <v>154</v>
      </c>
      <c r="E284" s="146" t="s">
        <v>1</v>
      </c>
      <c r="F284" s="147" t="s">
        <v>354</v>
      </c>
      <c r="H284" s="146" t="s">
        <v>1</v>
      </c>
      <c r="I284" s="148"/>
      <c r="L284" s="144"/>
      <c r="M284" s="149"/>
      <c r="T284" s="150"/>
      <c r="AT284" s="146" t="s">
        <v>154</v>
      </c>
      <c r="AU284" s="146" t="s">
        <v>80</v>
      </c>
      <c r="AV284" s="11" t="s">
        <v>80</v>
      </c>
      <c r="AW284" s="11" t="s">
        <v>30</v>
      </c>
      <c r="AX284" s="11" t="s">
        <v>73</v>
      </c>
      <c r="AY284" s="146" t="s">
        <v>147</v>
      </c>
    </row>
    <row r="285" spans="2:65" s="12" customFormat="1">
      <c r="B285" s="151"/>
      <c r="D285" s="145" t="s">
        <v>154</v>
      </c>
      <c r="E285" s="152" t="s">
        <v>1</v>
      </c>
      <c r="F285" s="153" t="s">
        <v>373</v>
      </c>
      <c r="H285" s="154">
        <v>179.98</v>
      </c>
      <c r="I285" s="155"/>
      <c r="L285" s="151"/>
      <c r="M285" s="156"/>
      <c r="T285" s="157"/>
      <c r="AT285" s="152" t="s">
        <v>154</v>
      </c>
      <c r="AU285" s="152" t="s">
        <v>80</v>
      </c>
      <c r="AV285" s="12" t="s">
        <v>82</v>
      </c>
      <c r="AW285" s="12" t="s">
        <v>30</v>
      </c>
      <c r="AX285" s="12" t="s">
        <v>73</v>
      </c>
      <c r="AY285" s="152" t="s">
        <v>147</v>
      </c>
    </row>
    <row r="286" spans="2:65" s="13" customFormat="1">
      <c r="B286" s="158"/>
      <c r="D286" s="145" t="s">
        <v>154</v>
      </c>
      <c r="E286" s="159" t="s">
        <v>1</v>
      </c>
      <c r="F286" s="160" t="s">
        <v>159</v>
      </c>
      <c r="H286" s="161">
        <v>179.98</v>
      </c>
      <c r="I286" s="162"/>
      <c r="L286" s="158"/>
      <c r="M286" s="163"/>
      <c r="T286" s="164"/>
      <c r="AT286" s="159" t="s">
        <v>154</v>
      </c>
      <c r="AU286" s="159" t="s">
        <v>80</v>
      </c>
      <c r="AV286" s="13" t="s">
        <v>152</v>
      </c>
      <c r="AW286" s="13" t="s">
        <v>30</v>
      </c>
      <c r="AX286" s="13" t="s">
        <v>80</v>
      </c>
      <c r="AY286" s="159" t="s">
        <v>147</v>
      </c>
    </row>
    <row r="287" spans="2:65" s="1" customFormat="1" ht="49.15" customHeight="1">
      <c r="B287" s="31"/>
      <c r="C287" s="130" t="s">
        <v>378</v>
      </c>
      <c r="D287" s="130" t="s">
        <v>148</v>
      </c>
      <c r="E287" s="131" t="s">
        <v>379</v>
      </c>
      <c r="F287" s="132" t="s">
        <v>380</v>
      </c>
      <c r="G287" s="133" t="s">
        <v>162</v>
      </c>
      <c r="H287" s="134">
        <v>179.98</v>
      </c>
      <c r="I287" s="135"/>
      <c r="J287" s="136">
        <f>ROUND(I287*H287,2)</f>
        <v>0</v>
      </c>
      <c r="K287" s="137"/>
      <c r="L287" s="31"/>
      <c r="M287" s="138" t="s">
        <v>1</v>
      </c>
      <c r="N287" s="139" t="s">
        <v>38</v>
      </c>
      <c r="P287" s="140">
        <f>O287*H287</f>
        <v>0</v>
      </c>
      <c r="Q287" s="140">
        <v>0</v>
      </c>
      <c r="R287" s="140">
        <f>Q287*H287</f>
        <v>0</v>
      </c>
      <c r="S287" s="140">
        <v>0</v>
      </c>
      <c r="T287" s="141">
        <f>S287*H287</f>
        <v>0</v>
      </c>
      <c r="AR287" s="142" t="s">
        <v>241</v>
      </c>
      <c r="AT287" s="142" t="s">
        <v>148</v>
      </c>
      <c r="AU287" s="142" t="s">
        <v>80</v>
      </c>
      <c r="AY287" s="16" t="s">
        <v>147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6" t="s">
        <v>80</v>
      </c>
      <c r="BK287" s="143">
        <f>ROUND(I287*H287,2)</f>
        <v>0</v>
      </c>
      <c r="BL287" s="16" t="s">
        <v>241</v>
      </c>
      <c r="BM287" s="142" t="s">
        <v>381</v>
      </c>
    </row>
    <row r="288" spans="2:65" s="11" customFormat="1">
      <c r="B288" s="144"/>
      <c r="D288" s="145" t="s">
        <v>154</v>
      </c>
      <c r="E288" s="146" t="s">
        <v>1</v>
      </c>
      <c r="F288" s="147" t="s">
        <v>354</v>
      </c>
      <c r="H288" s="146" t="s">
        <v>1</v>
      </c>
      <c r="I288" s="148"/>
      <c r="L288" s="144"/>
      <c r="M288" s="149"/>
      <c r="T288" s="150"/>
      <c r="AT288" s="146" t="s">
        <v>154</v>
      </c>
      <c r="AU288" s="146" t="s">
        <v>80</v>
      </c>
      <c r="AV288" s="11" t="s">
        <v>80</v>
      </c>
      <c r="AW288" s="11" t="s">
        <v>30</v>
      </c>
      <c r="AX288" s="11" t="s">
        <v>73</v>
      </c>
      <c r="AY288" s="146" t="s">
        <v>147</v>
      </c>
    </row>
    <row r="289" spans="2:65" s="12" customFormat="1">
      <c r="B289" s="151"/>
      <c r="D289" s="145" t="s">
        <v>154</v>
      </c>
      <c r="E289" s="152" t="s">
        <v>1</v>
      </c>
      <c r="F289" s="153" t="s">
        <v>373</v>
      </c>
      <c r="H289" s="154">
        <v>179.98</v>
      </c>
      <c r="I289" s="155"/>
      <c r="L289" s="151"/>
      <c r="M289" s="156"/>
      <c r="T289" s="157"/>
      <c r="AT289" s="152" t="s">
        <v>154</v>
      </c>
      <c r="AU289" s="152" t="s">
        <v>80</v>
      </c>
      <c r="AV289" s="12" t="s">
        <v>82</v>
      </c>
      <c r="AW289" s="12" t="s">
        <v>30</v>
      </c>
      <c r="AX289" s="12" t="s">
        <v>73</v>
      </c>
      <c r="AY289" s="152" t="s">
        <v>147</v>
      </c>
    </row>
    <row r="290" spans="2:65" s="13" customFormat="1">
      <c r="B290" s="158"/>
      <c r="D290" s="145" t="s">
        <v>154</v>
      </c>
      <c r="E290" s="159" t="s">
        <v>1</v>
      </c>
      <c r="F290" s="160" t="s">
        <v>159</v>
      </c>
      <c r="H290" s="161">
        <v>179.98</v>
      </c>
      <c r="I290" s="162"/>
      <c r="L290" s="158"/>
      <c r="M290" s="163"/>
      <c r="T290" s="164"/>
      <c r="AT290" s="159" t="s">
        <v>154</v>
      </c>
      <c r="AU290" s="159" t="s">
        <v>80</v>
      </c>
      <c r="AV290" s="13" t="s">
        <v>152</v>
      </c>
      <c r="AW290" s="13" t="s">
        <v>30</v>
      </c>
      <c r="AX290" s="13" t="s">
        <v>80</v>
      </c>
      <c r="AY290" s="159" t="s">
        <v>147</v>
      </c>
    </row>
    <row r="291" spans="2:65" s="10" customFormat="1" ht="25.9" customHeight="1">
      <c r="B291" s="120"/>
      <c r="D291" s="121" t="s">
        <v>72</v>
      </c>
      <c r="E291" s="122" t="s">
        <v>382</v>
      </c>
      <c r="F291" s="122" t="s">
        <v>383</v>
      </c>
      <c r="I291" s="123"/>
      <c r="J291" s="124">
        <f>BK291</f>
        <v>0</v>
      </c>
      <c r="L291" s="120"/>
      <c r="M291" s="125"/>
      <c r="P291" s="126">
        <f>SUM(P292:P310)</f>
        <v>0</v>
      </c>
      <c r="R291" s="126">
        <f>SUM(R292:R310)</f>
        <v>0</v>
      </c>
      <c r="T291" s="127">
        <f>SUM(T292:T310)</f>
        <v>0</v>
      </c>
      <c r="AR291" s="121" t="s">
        <v>82</v>
      </c>
      <c r="AT291" s="128" t="s">
        <v>72</v>
      </c>
      <c r="AU291" s="128" t="s">
        <v>73</v>
      </c>
      <c r="AY291" s="121" t="s">
        <v>147</v>
      </c>
      <c r="BK291" s="129">
        <f>SUM(BK292:BK310)</f>
        <v>0</v>
      </c>
    </row>
    <row r="292" spans="2:65" s="1" customFormat="1" ht="44.25" customHeight="1">
      <c r="B292" s="31"/>
      <c r="C292" s="130" t="s">
        <v>384</v>
      </c>
      <c r="D292" s="130" t="s">
        <v>148</v>
      </c>
      <c r="E292" s="131" t="s">
        <v>385</v>
      </c>
      <c r="F292" s="132" t="s">
        <v>386</v>
      </c>
      <c r="G292" s="133" t="s">
        <v>162</v>
      </c>
      <c r="H292" s="134">
        <v>179.98</v>
      </c>
      <c r="I292" s="135"/>
      <c r="J292" s="136">
        <f>ROUND(I292*H292,2)</f>
        <v>0</v>
      </c>
      <c r="K292" s="137"/>
      <c r="L292" s="31"/>
      <c r="M292" s="138" t="s">
        <v>1</v>
      </c>
      <c r="N292" s="139" t="s">
        <v>38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241</v>
      </c>
      <c r="AT292" s="142" t="s">
        <v>148</v>
      </c>
      <c r="AU292" s="142" t="s">
        <v>80</v>
      </c>
      <c r="AY292" s="16" t="s">
        <v>147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6" t="s">
        <v>80</v>
      </c>
      <c r="BK292" s="143">
        <f>ROUND(I292*H292,2)</f>
        <v>0</v>
      </c>
      <c r="BL292" s="16" t="s">
        <v>241</v>
      </c>
      <c r="BM292" s="142" t="s">
        <v>387</v>
      </c>
    </row>
    <row r="293" spans="2:65" s="11" customFormat="1">
      <c r="B293" s="144"/>
      <c r="D293" s="145" t="s">
        <v>154</v>
      </c>
      <c r="E293" s="146" t="s">
        <v>1</v>
      </c>
      <c r="F293" s="147" t="s">
        <v>354</v>
      </c>
      <c r="H293" s="146" t="s">
        <v>1</v>
      </c>
      <c r="I293" s="148"/>
      <c r="L293" s="144"/>
      <c r="M293" s="149"/>
      <c r="T293" s="150"/>
      <c r="AT293" s="146" t="s">
        <v>154</v>
      </c>
      <c r="AU293" s="146" t="s">
        <v>80</v>
      </c>
      <c r="AV293" s="11" t="s">
        <v>80</v>
      </c>
      <c r="AW293" s="11" t="s">
        <v>30</v>
      </c>
      <c r="AX293" s="11" t="s">
        <v>73</v>
      </c>
      <c r="AY293" s="146" t="s">
        <v>147</v>
      </c>
    </row>
    <row r="294" spans="2:65" s="11" customFormat="1">
      <c r="B294" s="144"/>
      <c r="D294" s="145" t="s">
        <v>154</v>
      </c>
      <c r="E294" s="146" t="s">
        <v>1</v>
      </c>
      <c r="F294" s="147" t="s">
        <v>355</v>
      </c>
      <c r="H294" s="146" t="s">
        <v>1</v>
      </c>
      <c r="I294" s="148"/>
      <c r="L294" s="144"/>
      <c r="M294" s="149"/>
      <c r="T294" s="150"/>
      <c r="AT294" s="146" t="s">
        <v>154</v>
      </c>
      <c r="AU294" s="146" t="s">
        <v>80</v>
      </c>
      <c r="AV294" s="11" t="s">
        <v>80</v>
      </c>
      <c r="AW294" s="11" t="s">
        <v>30</v>
      </c>
      <c r="AX294" s="11" t="s">
        <v>73</v>
      </c>
      <c r="AY294" s="146" t="s">
        <v>147</v>
      </c>
    </row>
    <row r="295" spans="2:65" s="12" customFormat="1">
      <c r="B295" s="151"/>
      <c r="D295" s="145" t="s">
        <v>154</v>
      </c>
      <c r="E295" s="152" t="s">
        <v>1</v>
      </c>
      <c r="F295" s="153" t="s">
        <v>356</v>
      </c>
      <c r="H295" s="154">
        <v>35</v>
      </c>
      <c r="I295" s="155"/>
      <c r="L295" s="151"/>
      <c r="M295" s="156"/>
      <c r="T295" s="157"/>
      <c r="AT295" s="152" t="s">
        <v>154</v>
      </c>
      <c r="AU295" s="152" t="s">
        <v>80</v>
      </c>
      <c r="AV295" s="12" t="s">
        <v>82</v>
      </c>
      <c r="AW295" s="12" t="s">
        <v>30</v>
      </c>
      <c r="AX295" s="12" t="s">
        <v>73</v>
      </c>
      <c r="AY295" s="152" t="s">
        <v>147</v>
      </c>
    </row>
    <row r="296" spans="2:65" s="11" customFormat="1">
      <c r="B296" s="144"/>
      <c r="D296" s="145" t="s">
        <v>154</v>
      </c>
      <c r="E296" s="146" t="s">
        <v>1</v>
      </c>
      <c r="F296" s="147" t="s">
        <v>357</v>
      </c>
      <c r="H296" s="146" t="s">
        <v>1</v>
      </c>
      <c r="I296" s="148"/>
      <c r="L296" s="144"/>
      <c r="M296" s="149"/>
      <c r="T296" s="150"/>
      <c r="AT296" s="146" t="s">
        <v>154</v>
      </c>
      <c r="AU296" s="146" t="s">
        <v>80</v>
      </c>
      <c r="AV296" s="11" t="s">
        <v>80</v>
      </c>
      <c r="AW296" s="11" t="s">
        <v>30</v>
      </c>
      <c r="AX296" s="11" t="s">
        <v>73</v>
      </c>
      <c r="AY296" s="146" t="s">
        <v>147</v>
      </c>
    </row>
    <row r="297" spans="2:65" s="12" customFormat="1">
      <c r="B297" s="151"/>
      <c r="D297" s="145" t="s">
        <v>154</v>
      </c>
      <c r="E297" s="152" t="s">
        <v>1</v>
      </c>
      <c r="F297" s="153" t="s">
        <v>358</v>
      </c>
      <c r="H297" s="154">
        <v>71.400000000000006</v>
      </c>
      <c r="I297" s="155"/>
      <c r="L297" s="151"/>
      <c r="M297" s="156"/>
      <c r="T297" s="157"/>
      <c r="AT297" s="152" t="s">
        <v>154</v>
      </c>
      <c r="AU297" s="152" t="s">
        <v>80</v>
      </c>
      <c r="AV297" s="12" t="s">
        <v>82</v>
      </c>
      <c r="AW297" s="12" t="s">
        <v>30</v>
      </c>
      <c r="AX297" s="12" t="s">
        <v>73</v>
      </c>
      <c r="AY297" s="152" t="s">
        <v>147</v>
      </c>
    </row>
    <row r="298" spans="2:65" s="11" customFormat="1">
      <c r="B298" s="144"/>
      <c r="D298" s="145" t="s">
        <v>154</v>
      </c>
      <c r="E298" s="146" t="s">
        <v>1</v>
      </c>
      <c r="F298" s="147" t="s">
        <v>359</v>
      </c>
      <c r="H298" s="146" t="s">
        <v>1</v>
      </c>
      <c r="I298" s="148"/>
      <c r="L298" s="144"/>
      <c r="M298" s="149"/>
      <c r="T298" s="150"/>
      <c r="AT298" s="146" t="s">
        <v>154</v>
      </c>
      <c r="AU298" s="146" t="s">
        <v>80</v>
      </c>
      <c r="AV298" s="11" t="s">
        <v>80</v>
      </c>
      <c r="AW298" s="11" t="s">
        <v>30</v>
      </c>
      <c r="AX298" s="11" t="s">
        <v>73</v>
      </c>
      <c r="AY298" s="146" t="s">
        <v>147</v>
      </c>
    </row>
    <row r="299" spans="2:65" s="12" customFormat="1">
      <c r="B299" s="151"/>
      <c r="D299" s="145" t="s">
        <v>154</v>
      </c>
      <c r="E299" s="152" t="s">
        <v>1</v>
      </c>
      <c r="F299" s="153" t="s">
        <v>360</v>
      </c>
      <c r="H299" s="154">
        <v>7.2</v>
      </c>
      <c r="I299" s="155"/>
      <c r="L299" s="151"/>
      <c r="M299" s="156"/>
      <c r="T299" s="157"/>
      <c r="AT299" s="152" t="s">
        <v>154</v>
      </c>
      <c r="AU299" s="152" t="s">
        <v>80</v>
      </c>
      <c r="AV299" s="12" t="s">
        <v>82</v>
      </c>
      <c r="AW299" s="12" t="s">
        <v>30</v>
      </c>
      <c r="AX299" s="12" t="s">
        <v>73</v>
      </c>
      <c r="AY299" s="152" t="s">
        <v>147</v>
      </c>
    </row>
    <row r="300" spans="2:65" s="11" customFormat="1">
      <c r="B300" s="144"/>
      <c r="D300" s="145" t="s">
        <v>154</v>
      </c>
      <c r="E300" s="146" t="s">
        <v>1</v>
      </c>
      <c r="F300" s="147" t="s">
        <v>361</v>
      </c>
      <c r="H300" s="146" t="s">
        <v>1</v>
      </c>
      <c r="I300" s="148"/>
      <c r="L300" s="144"/>
      <c r="M300" s="149"/>
      <c r="T300" s="150"/>
      <c r="AT300" s="146" t="s">
        <v>154</v>
      </c>
      <c r="AU300" s="146" t="s">
        <v>80</v>
      </c>
      <c r="AV300" s="11" t="s">
        <v>80</v>
      </c>
      <c r="AW300" s="11" t="s">
        <v>30</v>
      </c>
      <c r="AX300" s="11" t="s">
        <v>73</v>
      </c>
      <c r="AY300" s="146" t="s">
        <v>147</v>
      </c>
    </row>
    <row r="301" spans="2:65" s="12" customFormat="1">
      <c r="B301" s="151"/>
      <c r="D301" s="145" t="s">
        <v>154</v>
      </c>
      <c r="E301" s="152" t="s">
        <v>1</v>
      </c>
      <c r="F301" s="153" t="s">
        <v>362</v>
      </c>
      <c r="H301" s="154">
        <v>25</v>
      </c>
      <c r="I301" s="155"/>
      <c r="L301" s="151"/>
      <c r="M301" s="156"/>
      <c r="T301" s="157"/>
      <c r="AT301" s="152" t="s">
        <v>154</v>
      </c>
      <c r="AU301" s="152" t="s">
        <v>80</v>
      </c>
      <c r="AV301" s="12" t="s">
        <v>82</v>
      </c>
      <c r="AW301" s="12" t="s">
        <v>30</v>
      </c>
      <c r="AX301" s="12" t="s">
        <v>73</v>
      </c>
      <c r="AY301" s="152" t="s">
        <v>147</v>
      </c>
    </row>
    <row r="302" spans="2:65" s="11" customFormat="1">
      <c r="B302" s="144"/>
      <c r="D302" s="145" t="s">
        <v>154</v>
      </c>
      <c r="E302" s="146" t="s">
        <v>1</v>
      </c>
      <c r="F302" s="147" t="s">
        <v>363</v>
      </c>
      <c r="H302" s="146" t="s">
        <v>1</v>
      </c>
      <c r="I302" s="148"/>
      <c r="L302" s="144"/>
      <c r="M302" s="149"/>
      <c r="T302" s="150"/>
      <c r="AT302" s="146" t="s">
        <v>154</v>
      </c>
      <c r="AU302" s="146" t="s">
        <v>80</v>
      </c>
      <c r="AV302" s="11" t="s">
        <v>80</v>
      </c>
      <c r="AW302" s="11" t="s">
        <v>30</v>
      </c>
      <c r="AX302" s="11" t="s">
        <v>73</v>
      </c>
      <c r="AY302" s="146" t="s">
        <v>147</v>
      </c>
    </row>
    <row r="303" spans="2:65" s="12" customFormat="1">
      <c r="B303" s="151"/>
      <c r="D303" s="145" t="s">
        <v>154</v>
      </c>
      <c r="E303" s="152" t="s">
        <v>1</v>
      </c>
      <c r="F303" s="153" t="s">
        <v>364</v>
      </c>
      <c r="H303" s="154">
        <v>21.38</v>
      </c>
      <c r="I303" s="155"/>
      <c r="L303" s="151"/>
      <c r="M303" s="156"/>
      <c r="T303" s="157"/>
      <c r="AT303" s="152" t="s">
        <v>154</v>
      </c>
      <c r="AU303" s="152" t="s">
        <v>80</v>
      </c>
      <c r="AV303" s="12" t="s">
        <v>82</v>
      </c>
      <c r="AW303" s="12" t="s">
        <v>30</v>
      </c>
      <c r="AX303" s="12" t="s">
        <v>73</v>
      </c>
      <c r="AY303" s="152" t="s">
        <v>147</v>
      </c>
    </row>
    <row r="304" spans="2:65" s="11" customFormat="1">
      <c r="B304" s="144"/>
      <c r="D304" s="145" t="s">
        <v>154</v>
      </c>
      <c r="E304" s="146" t="s">
        <v>1</v>
      </c>
      <c r="F304" s="147" t="s">
        <v>365</v>
      </c>
      <c r="H304" s="146" t="s">
        <v>1</v>
      </c>
      <c r="I304" s="148"/>
      <c r="L304" s="144"/>
      <c r="M304" s="149"/>
      <c r="T304" s="150"/>
      <c r="AT304" s="146" t="s">
        <v>154</v>
      </c>
      <c r="AU304" s="146" t="s">
        <v>80</v>
      </c>
      <c r="AV304" s="11" t="s">
        <v>80</v>
      </c>
      <c r="AW304" s="11" t="s">
        <v>30</v>
      </c>
      <c r="AX304" s="11" t="s">
        <v>73</v>
      </c>
      <c r="AY304" s="146" t="s">
        <v>147</v>
      </c>
    </row>
    <row r="305" spans="2:51" s="12" customFormat="1">
      <c r="B305" s="151"/>
      <c r="D305" s="145" t="s">
        <v>154</v>
      </c>
      <c r="E305" s="152" t="s">
        <v>1</v>
      </c>
      <c r="F305" s="153" t="s">
        <v>366</v>
      </c>
      <c r="H305" s="154">
        <v>6</v>
      </c>
      <c r="I305" s="155"/>
      <c r="L305" s="151"/>
      <c r="M305" s="156"/>
      <c r="T305" s="157"/>
      <c r="AT305" s="152" t="s">
        <v>154</v>
      </c>
      <c r="AU305" s="152" t="s">
        <v>80</v>
      </c>
      <c r="AV305" s="12" t="s">
        <v>82</v>
      </c>
      <c r="AW305" s="12" t="s">
        <v>30</v>
      </c>
      <c r="AX305" s="12" t="s">
        <v>73</v>
      </c>
      <c r="AY305" s="152" t="s">
        <v>147</v>
      </c>
    </row>
    <row r="306" spans="2:51" s="11" customFormat="1">
      <c r="B306" s="144"/>
      <c r="D306" s="145" t="s">
        <v>154</v>
      </c>
      <c r="E306" s="146" t="s">
        <v>1</v>
      </c>
      <c r="F306" s="147" t="s">
        <v>367</v>
      </c>
      <c r="H306" s="146" t="s">
        <v>1</v>
      </c>
      <c r="I306" s="148"/>
      <c r="L306" s="144"/>
      <c r="M306" s="149"/>
      <c r="T306" s="150"/>
      <c r="AT306" s="146" t="s">
        <v>154</v>
      </c>
      <c r="AU306" s="146" t="s">
        <v>80</v>
      </c>
      <c r="AV306" s="11" t="s">
        <v>80</v>
      </c>
      <c r="AW306" s="11" t="s">
        <v>30</v>
      </c>
      <c r="AX306" s="11" t="s">
        <v>73</v>
      </c>
      <c r="AY306" s="146" t="s">
        <v>147</v>
      </c>
    </row>
    <row r="307" spans="2:51" s="12" customFormat="1">
      <c r="B307" s="151"/>
      <c r="D307" s="145" t="s">
        <v>154</v>
      </c>
      <c r="E307" s="152" t="s">
        <v>1</v>
      </c>
      <c r="F307" s="153" t="s">
        <v>240</v>
      </c>
      <c r="H307" s="154">
        <v>5</v>
      </c>
      <c r="I307" s="155"/>
      <c r="L307" s="151"/>
      <c r="M307" s="156"/>
      <c r="T307" s="157"/>
      <c r="AT307" s="152" t="s">
        <v>154</v>
      </c>
      <c r="AU307" s="152" t="s">
        <v>80</v>
      </c>
      <c r="AV307" s="12" t="s">
        <v>82</v>
      </c>
      <c r="AW307" s="12" t="s">
        <v>30</v>
      </c>
      <c r="AX307" s="12" t="s">
        <v>73</v>
      </c>
      <c r="AY307" s="152" t="s">
        <v>147</v>
      </c>
    </row>
    <row r="308" spans="2:51" s="11" customFormat="1">
      <c r="B308" s="144"/>
      <c r="D308" s="145" t="s">
        <v>154</v>
      </c>
      <c r="E308" s="146" t="s">
        <v>1</v>
      </c>
      <c r="F308" s="147" t="s">
        <v>335</v>
      </c>
      <c r="H308" s="146" t="s">
        <v>1</v>
      </c>
      <c r="I308" s="148"/>
      <c r="L308" s="144"/>
      <c r="M308" s="149"/>
      <c r="T308" s="150"/>
      <c r="AT308" s="146" t="s">
        <v>154</v>
      </c>
      <c r="AU308" s="146" t="s">
        <v>80</v>
      </c>
      <c r="AV308" s="11" t="s">
        <v>80</v>
      </c>
      <c r="AW308" s="11" t="s">
        <v>30</v>
      </c>
      <c r="AX308" s="11" t="s">
        <v>73</v>
      </c>
      <c r="AY308" s="146" t="s">
        <v>147</v>
      </c>
    </row>
    <row r="309" spans="2:51" s="12" customFormat="1">
      <c r="B309" s="151"/>
      <c r="D309" s="145" t="s">
        <v>154</v>
      </c>
      <c r="E309" s="152" t="s">
        <v>1</v>
      </c>
      <c r="F309" s="153" t="s">
        <v>368</v>
      </c>
      <c r="H309" s="154">
        <v>9</v>
      </c>
      <c r="I309" s="155"/>
      <c r="L309" s="151"/>
      <c r="M309" s="156"/>
      <c r="T309" s="157"/>
      <c r="AT309" s="152" t="s">
        <v>154</v>
      </c>
      <c r="AU309" s="152" t="s">
        <v>80</v>
      </c>
      <c r="AV309" s="12" t="s">
        <v>82</v>
      </c>
      <c r="AW309" s="12" t="s">
        <v>30</v>
      </c>
      <c r="AX309" s="12" t="s">
        <v>73</v>
      </c>
      <c r="AY309" s="152" t="s">
        <v>147</v>
      </c>
    </row>
    <row r="310" spans="2:51" s="13" customFormat="1">
      <c r="B310" s="158"/>
      <c r="D310" s="145" t="s">
        <v>154</v>
      </c>
      <c r="E310" s="159" t="s">
        <v>1</v>
      </c>
      <c r="F310" s="160" t="s">
        <v>159</v>
      </c>
      <c r="H310" s="161">
        <v>179.98</v>
      </c>
      <c r="I310" s="162"/>
      <c r="L310" s="158"/>
      <c r="M310" s="176"/>
      <c r="N310" s="177"/>
      <c r="O310" s="177"/>
      <c r="P310" s="177"/>
      <c r="Q310" s="177"/>
      <c r="R310" s="177"/>
      <c r="S310" s="177"/>
      <c r="T310" s="178"/>
      <c r="AT310" s="159" t="s">
        <v>154</v>
      </c>
      <c r="AU310" s="159" t="s">
        <v>80</v>
      </c>
      <c r="AV310" s="13" t="s">
        <v>152</v>
      </c>
      <c r="AW310" s="13" t="s">
        <v>30</v>
      </c>
      <c r="AX310" s="13" t="s">
        <v>80</v>
      </c>
      <c r="AY310" s="159" t="s">
        <v>147</v>
      </c>
    </row>
    <row r="311" spans="2:51" s="1" customFormat="1" ht="6.95" customHeight="1">
      <c r="B311" s="43"/>
      <c r="C311" s="44"/>
      <c r="D311" s="44"/>
      <c r="E311" s="44"/>
      <c r="F311" s="44"/>
      <c r="G311" s="44"/>
      <c r="H311" s="44"/>
      <c r="I311" s="44"/>
      <c r="J311" s="44"/>
      <c r="K311" s="44"/>
      <c r="L311" s="31"/>
    </row>
  </sheetData>
  <sheetProtection formatColumns="0" formatRows="0" autoFilter="0"/>
  <autoFilter ref="C130:K310" xr:uid="{00000000-0009-0000-0000-000001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6"/>
  <sheetViews>
    <sheetView showGridLines="0" workbookViewId="0">
      <selection activeCell="I125" sqref="I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112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84" t="str">
        <f>'Rekapitulace stavby'!K6</f>
        <v>MVE VDJ BLUDOVICE</v>
      </c>
      <c r="F7" s="385"/>
      <c r="G7" s="385"/>
      <c r="H7" s="385"/>
      <c r="L7" s="19"/>
    </row>
    <row r="8" spans="2:46" ht="12" customHeight="1">
      <c r="B8" s="19"/>
      <c r="D8" s="26" t="s">
        <v>113</v>
      </c>
      <c r="L8" s="19"/>
    </row>
    <row r="9" spans="2:46" s="1" customFormat="1" ht="16.5" customHeight="1">
      <c r="B9" s="31"/>
      <c r="E9" s="384" t="s">
        <v>114</v>
      </c>
      <c r="F9" s="383"/>
      <c r="G9" s="383"/>
      <c r="H9" s="383"/>
      <c r="L9" s="31"/>
    </row>
    <row r="10" spans="2:46" s="1" customFormat="1" ht="12" customHeight="1">
      <c r="B10" s="31"/>
      <c r="D10" s="26" t="s">
        <v>115</v>
      </c>
      <c r="L10" s="31"/>
    </row>
    <row r="11" spans="2:46" s="1" customFormat="1" ht="16.5" customHeight="1">
      <c r="B11" s="31"/>
      <c r="E11" s="359" t="s">
        <v>388</v>
      </c>
      <c r="F11" s="383"/>
      <c r="G11" s="383"/>
      <c r="H11" s="383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3. 2. 2024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26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86" t="str">
        <f>'Rekapitulace stavby'!E14</f>
        <v>Vyplň údaj</v>
      </c>
      <c r="F20" s="351"/>
      <c r="G20" s="351"/>
      <c r="H20" s="351"/>
      <c r="I20" s="26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25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26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31</v>
      </c>
      <c r="I25" s="26" t="s">
        <v>25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26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32</v>
      </c>
      <c r="L28" s="31"/>
    </row>
    <row r="29" spans="2:12" s="7" customFormat="1" ht="16.5" customHeight="1">
      <c r="B29" s="93"/>
      <c r="E29" s="355" t="s">
        <v>1</v>
      </c>
      <c r="F29" s="355"/>
      <c r="G29" s="355"/>
      <c r="H29" s="355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33</v>
      </c>
      <c r="J32" s="65">
        <f>ROUND(J122,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35</v>
      </c>
      <c r="I34" s="34" t="s">
        <v>34</v>
      </c>
      <c r="J34" s="34" t="s">
        <v>36</v>
      </c>
      <c r="L34" s="31"/>
    </row>
    <row r="35" spans="2:12" s="1" customFormat="1" ht="14.45" customHeight="1">
      <c r="B35" s="31"/>
      <c r="D35" s="54" t="s">
        <v>37</v>
      </c>
      <c r="E35" s="26" t="s">
        <v>38</v>
      </c>
      <c r="F35" s="85">
        <f>ROUND((SUM(BE122:BE125)),  2)</f>
        <v>0</v>
      </c>
      <c r="I35" s="95">
        <v>0.21</v>
      </c>
      <c r="J35" s="85">
        <f>ROUND(((SUM(BE122:BE125))*I35),  2)</f>
        <v>0</v>
      </c>
      <c r="L35" s="31"/>
    </row>
    <row r="36" spans="2:12" s="1" customFormat="1" ht="14.45" customHeight="1">
      <c r="B36" s="31"/>
      <c r="E36" s="26" t="s">
        <v>39</v>
      </c>
      <c r="F36" s="85">
        <f>ROUND((SUM(BF122:BF125)),  2)</f>
        <v>0</v>
      </c>
      <c r="I36" s="95">
        <v>0.12</v>
      </c>
      <c r="J36" s="85">
        <f>ROUND(((SUM(BF122:BF125))*I36),  2)</f>
        <v>0</v>
      </c>
      <c r="L36" s="31"/>
    </row>
    <row r="37" spans="2:12" s="1" customFormat="1" ht="14.45" hidden="1" customHeight="1">
      <c r="B37" s="31"/>
      <c r="E37" s="26" t="s">
        <v>40</v>
      </c>
      <c r="F37" s="85">
        <f>ROUND((SUM(BG122:BG125)),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41</v>
      </c>
      <c r="F38" s="85">
        <f>ROUND((SUM(BH122:BH125)),  2)</f>
        <v>0</v>
      </c>
      <c r="I38" s="95">
        <v>0.12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42</v>
      </c>
      <c r="F39" s="85">
        <f>ROUND((SUM(BI122:BI125)),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43</v>
      </c>
      <c r="E41" s="56"/>
      <c r="F41" s="56"/>
      <c r="G41" s="98" t="s">
        <v>44</v>
      </c>
      <c r="H41" s="99" t="s">
        <v>45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102" t="s">
        <v>49</v>
      </c>
      <c r="G61" s="42" t="s">
        <v>48</v>
      </c>
      <c r="H61" s="33"/>
      <c r="I61" s="33"/>
      <c r="J61" s="103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102" t="s">
        <v>49</v>
      </c>
      <c r="G76" s="42" t="s">
        <v>48</v>
      </c>
      <c r="H76" s="33"/>
      <c r="I76" s="33"/>
      <c r="J76" s="103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117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384" t="str">
        <f>E7</f>
        <v>MVE VDJ BLUDOVICE</v>
      </c>
      <c r="F85" s="385"/>
      <c r="G85" s="385"/>
      <c r="H85" s="385"/>
      <c r="L85" s="31"/>
    </row>
    <row r="86" spans="2:12" ht="12" customHeight="1">
      <c r="B86" s="19"/>
      <c r="C86" s="26" t="s">
        <v>113</v>
      </c>
      <c r="L86" s="19"/>
    </row>
    <row r="87" spans="2:12" s="1" customFormat="1" ht="16.5" customHeight="1">
      <c r="B87" s="31"/>
      <c r="E87" s="384" t="s">
        <v>114</v>
      </c>
      <c r="F87" s="383"/>
      <c r="G87" s="383"/>
      <c r="H87" s="383"/>
      <c r="L87" s="31"/>
    </row>
    <row r="88" spans="2:12" s="1" customFormat="1" ht="12" customHeight="1">
      <c r="B88" s="31"/>
      <c r="C88" s="26" t="s">
        <v>115</v>
      </c>
      <c r="L88" s="31"/>
    </row>
    <row r="89" spans="2:12" s="1" customFormat="1" ht="16.5" customHeight="1">
      <c r="B89" s="31"/>
      <c r="E89" s="359" t="str">
        <f>E11</f>
        <v>D.1.2 - Rekonstrukce přítokového objektu - strojní část</v>
      </c>
      <c r="F89" s="383"/>
      <c r="G89" s="383"/>
      <c r="H89" s="383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3. 2. 2024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24</v>
      </c>
      <c r="F93" s="24" t="str">
        <f>E17</f>
        <v xml:space="preserve"> </v>
      </c>
      <c r="I93" s="26" t="s">
        <v>29</v>
      </c>
      <c r="J93" s="29" t="str">
        <f>E23</f>
        <v xml:space="preserve"> 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31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118</v>
      </c>
      <c r="D96" s="96"/>
      <c r="E96" s="96"/>
      <c r="F96" s="96"/>
      <c r="G96" s="96"/>
      <c r="H96" s="96"/>
      <c r="I96" s="96"/>
      <c r="J96" s="105" t="s">
        <v>119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120</v>
      </c>
      <c r="J98" s="65">
        <f>J122</f>
        <v>0</v>
      </c>
      <c r="L98" s="31"/>
      <c r="AU98" s="16" t="s">
        <v>121</v>
      </c>
    </row>
    <row r="99" spans="2:47" s="8" customFormat="1" ht="24.95" customHeight="1">
      <c r="B99" s="107"/>
      <c r="D99" s="108" t="s">
        <v>389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14" customFormat="1" ht="19.899999999999999" customHeight="1">
      <c r="B100" s="179"/>
      <c r="D100" s="180" t="s">
        <v>390</v>
      </c>
      <c r="E100" s="181"/>
      <c r="F100" s="181"/>
      <c r="G100" s="181"/>
      <c r="H100" s="181"/>
      <c r="I100" s="181"/>
      <c r="J100" s="182">
        <f>J124</f>
        <v>0</v>
      </c>
      <c r="L100" s="179"/>
    </row>
    <row r="101" spans="2:47" s="1" customFormat="1" ht="21.75" customHeight="1">
      <c r="B101" s="31"/>
      <c r="L101" s="31"/>
    </row>
    <row r="102" spans="2:47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47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47" s="1" customFormat="1" ht="24.95" customHeight="1">
      <c r="B107" s="31"/>
      <c r="C107" s="20" t="s">
        <v>133</v>
      </c>
      <c r="L107" s="31"/>
    </row>
    <row r="108" spans="2:47" s="1" customFormat="1" ht="6.95" customHeight="1">
      <c r="B108" s="31"/>
      <c r="L108" s="31"/>
    </row>
    <row r="109" spans="2:47" s="1" customFormat="1" ht="12" customHeight="1">
      <c r="B109" s="31"/>
      <c r="C109" s="26" t="s">
        <v>16</v>
      </c>
      <c r="L109" s="31"/>
    </row>
    <row r="110" spans="2:47" s="1" customFormat="1" ht="16.5" customHeight="1">
      <c r="B110" s="31"/>
      <c r="E110" s="384" t="str">
        <f>E7</f>
        <v>MVE VDJ BLUDOVICE</v>
      </c>
      <c r="F110" s="385"/>
      <c r="G110" s="385"/>
      <c r="H110" s="385"/>
      <c r="L110" s="31"/>
    </row>
    <row r="111" spans="2:47" ht="12" customHeight="1">
      <c r="B111" s="19"/>
      <c r="C111" s="26" t="s">
        <v>113</v>
      </c>
      <c r="L111" s="19"/>
    </row>
    <row r="112" spans="2:47" s="1" customFormat="1" ht="16.5" customHeight="1">
      <c r="B112" s="31"/>
      <c r="E112" s="384" t="s">
        <v>114</v>
      </c>
      <c r="F112" s="383"/>
      <c r="G112" s="383"/>
      <c r="H112" s="383"/>
      <c r="L112" s="31"/>
    </row>
    <row r="113" spans="2:65" s="1" customFormat="1" ht="12" customHeight="1">
      <c r="B113" s="31"/>
      <c r="C113" s="26" t="s">
        <v>115</v>
      </c>
      <c r="L113" s="31"/>
    </row>
    <row r="114" spans="2:65" s="1" customFormat="1" ht="16.5" customHeight="1">
      <c r="B114" s="31"/>
      <c r="E114" s="359" t="str">
        <f>E11</f>
        <v>D.1.2 - Rekonstrukce přítokového objektu - strojní část</v>
      </c>
      <c r="F114" s="383"/>
      <c r="G114" s="383"/>
      <c r="H114" s="383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F14</f>
        <v xml:space="preserve"> </v>
      </c>
      <c r="I116" s="26" t="s">
        <v>22</v>
      </c>
      <c r="J116" s="51" t="str">
        <f>IF(J14="","",J14)</f>
        <v>3. 2. 2024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E17</f>
        <v xml:space="preserve"> </v>
      </c>
      <c r="I118" s="26" t="s">
        <v>29</v>
      </c>
      <c r="J118" s="29" t="str">
        <f>E23</f>
        <v xml:space="preserve"> </v>
      </c>
      <c r="L118" s="31"/>
    </row>
    <row r="119" spans="2:65" s="1" customFormat="1" ht="15.2" customHeight="1">
      <c r="B119" s="31"/>
      <c r="C119" s="26" t="s">
        <v>27</v>
      </c>
      <c r="F119" s="24" t="str">
        <f>IF(E20="","",E20)</f>
        <v>Vyplň údaj</v>
      </c>
      <c r="I119" s="26" t="s">
        <v>31</v>
      </c>
      <c r="J119" s="29" t="str">
        <f>E26</f>
        <v xml:space="preserve"> 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134</v>
      </c>
      <c r="D121" s="113" t="s">
        <v>58</v>
      </c>
      <c r="E121" s="113" t="s">
        <v>54</v>
      </c>
      <c r="F121" s="113" t="s">
        <v>55</v>
      </c>
      <c r="G121" s="113" t="s">
        <v>135</v>
      </c>
      <c r="H121" s="113" t="s">
        <v>136</v>
      </c>
      <c r="I121" s="113" t="s">
        <v>137</v>
      </c>
      <c r="J121" s="114" t="s">
        <v>119</v>
      </c>
      <c r="K121" s="115" t="s">
        <v>138</v>
      </c>
      <c r="L121" s="111"/>
      <c r="M121" s="58" t="s">
        <v>1</v>
      </c>
      <c r="N121" s="59" t="s">
        <v>37</v>
      </c>
      <c r="O121" s="59" t="s">
        <v>139</v>
      </c>
      <c r="P121" s="59" t="s">
        <v>140</v>
      </c>
      <c r="Q121" s="59" t="s">
        <v>141</v>
      </c>
      <c r="R121" s="59" t="s">
        <v>142</v>
      </c>
      <c r="S121" s="59" t="s">
        <v>143</v>
      </c>
      <c r="T121" s="60" t="s">
        <v>144</v>
      </c>
    </row>
    <row r="122" spans="2:65" s="1" customFormat="1" ht="22.9" customHeight="1">
      <c r="B122" s="31"/>
      <c r="C122" s="63" t="s">
        <v>145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72</v>
      </c>
      <c r="AU122" s="16" t="s">
        <v>121</v>
      </c>
      <c r="BK122" s="119">
        <f>BK123</f>
        <v>0</v>
      </c>
    </row>
    <row r="123" spans="2:65" s="10" customFormat="1" ht="25.9" customHeight="1">
      <c r="B123" s="120"/>
      <c r="D123" s="121" t="s">
        <v>72</v>
      </c>
      <c r="E123" s="122" t="s">
        <v>322</v>
      </c>
      <c r="F123" s="122" t="s">
        <v>391</v>
      </c>
      <c r="I123" s="123"/>
      <c r="J123" s="124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167</v>
      </c>
      <c r="AT123" s="128" t="s">
        <v>72</v>
      </c>
      <c r="AU123" s="128" t="s">
        <v>73</v>
      </c>
      <c r="AY123" s="121" t="s">
        <v>147</v>
      </c>
      <c r="BK123" s="129">
        <f>BK124</f>
        <v>0</v>
      </c>
    </row>
    <row r="124" spans="2:65" s="10" customFormat="1" ht="22.9" customHeight="1">
      <c r="B124" s="120"/>
      <c r="D124" s="121" t="s">
        <v>72</v>
      </c>
      <c r="E124" s="183" t="s">
        <v>392</v>
      </c>
      <c r="F124" s="183" t="s">
        <v>393</v>
      </c>
      <c r="I124" s="123"/>
      <c r="J124" s="184">
        <f>BK124</f>
        <v>0</v>
      </c>
      <c r="L124" s="120"/>
      <c r="M124" s="125"/>
      <c r="P124" s="126">
        <f>P125</f>
        <v>0</v>
      </c>
      <c r="R124" s="126">
        <f>R125</f>
        <v>0</v>
      </c>
      <c r="T124" s="127">
        <f>T125</f>
        <v>0</v>
      </c>
      <c r="AR124" s="121" t="s">
        <v>167</v>
      </c>
      <c r="AT124" s="128" t="s">
        <v>72</v>
      </c>
      <c r="AU124" s="128" t="s">
        <v>80</v>
      </c>
      <c r="AY124" s="121" t="s">
        <v>147</v>
      </c>
      <c r="BK124" s="129">
        <f>BK125</f>
        <v>0</v>
      </c>
    </row>
    <row r="125" spans="2:65" s="1" customFormat="1" ht="16.5" customHeight="1">
      <c r="B125" s="31"/>
      <c r="C125" s="130" t="s">
        <v>80</v>
      </c>
      <c r="D125" s="130" t="s">
        <v>148</v>
      </c>
      <c r="E125" s="131" t="s">
        <v>394</v>
      </c>
      <c r="F125" s="132" t="s">
        <v>395</v>
      </c>
      <c r="G125" s="133" t="s">
        <v>396</v>
      </c>
      <c r="H125" s="134">
        <v>1</v>
      </c>
      <c r="I125" s="135">
        <f>'D.1.2_Strojní způsobilé'!F120</f>
        <v>0</v>
      </c>
      <c r="J125" s="136">
        <f>ROUND(I125*H125,2)</f>
        <v>0</v>
      </c>
      <c r="K125" s="137"/>
      <c r="L125" s="31"/>
      <c r="M125" s="185" t="s">
        <v>1</v>
      </c>
      <c r="N125" s="186" t="s">
        <v>38</v>
      </c>
      <c r="O125" s="187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AR125" s="142" t="s">
        <v>397</v>
      </c>
      <c r="AT125" s="142" t="s">
        <v>148</v>
      </c>
      <c r="AU125" s="142" t="s">
        <v>82</v>
      </c>
      <c r="AY125" s="16" t="s">
        <v>147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80</v>
      </c>
      <c r="BK125" s="143">
        <f>ROUND(I125*H125,2)</f>
        <v>0</v>
      </c>
      <c r="BL125" s="16" t="s">
        <v>397</v>
      </c>
      <c r="BM125" s="142" t="s">
        <v>82</v>
      </c>
    </row>
    <row r="126" spans="2:65" s="1" customFormat="1" ht="6.95" customHeight="1"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31"/>
    </row>
  </sheetData>
  <sheetProtection algorithmName="SHA-512" hashValue="PYGmFvcwAFqarR1okeo5qufdrfcq7cOjhu59xsweGNQCz8p7PdG26hggmgjsZIR+Zh/LjHhFWGOdrz7kHxDX5Q==" saltValue="Fd3bFfoiqcN3MkWjWgfEjcDCZ0FJmkAvdlXQgJsiiDa1jSJnlpy9Z1q7UB21UljIRx+ATHVzdU+bLOK15B2aQg==" spinCount="100000" sheet="1" objects="1" scenarios="1" formatColumns="0" formatRows="0" autoFilter="0"/>
  <autoFilter ref="C121:K125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7"/>
  <sheetViews>
    <sheetView showGridLines="0" topLeftCell="A27" workbookViewId="0">
      <selection activeCell="I127" sqref="I1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112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84" t="str">
        <f>'Rekapitulace stavby'!K6</f>
        <v>MVE VDJ BLUDOVICE</v>
      </c>
      <c r="F7" s="385"/>
      <c r="G7" s="385"/>
      <c r="H7" s="385"/>
      <c r="L7" s="19"/>
    </row>
    <row r="8" spans="2:46" ht="12" customHeight="1">
      <c r="B8" s="19"/>
      <c r="D8" s="26" t="s">
        <v>113</v>
      </c>
      <c r="L8" s="19"/>
    </row>
    <row r="9" spans="2:46" s="1" customFormat="1" ht="16.5" customHeight="1">
      <c r="B9" s="31"/>
      <c r="E9" s="384" t="s">
        <v>114</v>
      </c>
      <c r="F9" s="383"/>
      <c r="G9" s="383"/>
      <c r="H9" s="383"/>
      <c r="L9" s="31"/>
    </row>
    <row r="10" spans="2:46" s="1" customFormat="1" ht="12" customHeight="1">
      <c r="B10" s="31"/>
      <c r="D10" s="26" t="s">
        <v>115</v>
      </c>
      <c r="L10" s="31"/>
    </row>
    <row r="11" spans="2:46" s="1" customFormat="1" ht="30" customHeight="1">
      <c r="B11" s="31"/>
      <c r="E11" s="359" t="s">
        <v>398</v>
      </c>
      <c r="F11" s="383"/>
      <c r="G11" s="383"/>
      <c r="H11" s="383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3. 2. 2024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26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86" t="str">
        <f>'Rekapitulace stavby'!E14</f>
        <v>Vyplň údaj</v>
      </c>
      <c r="F20" s="351"/>
      <c r="G20" s="351"/>
      <c r="H20" s="351"/>
      <c r="I20" s="26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25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26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31</v>
      </c>
      <c r="I25" s="26" t="s">
        <v>25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26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32</v>
      </c>
      <c r="L28" s="31"/>
    </row>
    <row r="29" spans="2:12" s="7" customFormat="1" ht="16.5" customHeight="1">
      <c r="B29" s="93"/>
      <c r="E29" s="355" t="s">
        <v>1</v>
      </c>
      <c r="F29" s="355"/>
      <c r="G29" s="355"/>
      <c r="H29" s="355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33</v>
      </c>
      <c r="J32" s="65">
        <f>ROUND(J122,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35</v>
      </c>
      <c r="I34" s="34" t="s">
        <v>34</v>
      </c>
      <c r="J34" s="34" t="s">
        <v>36</v>
      </c>
      <c r="L34" s="31"/>
    </row>
    <row r="35" spans="2:12" s="1" customFormat="1" ht="14.45" customHeight="1">
      <c r="B35" s="31"/>
      <c r="D35" s="54" t="s">
        <v>37</v>
      </c>
      <c r="E35" s="26" t="s">
        <v>38</v>
      </c>
      <c r="F35" s="85">
        <f>ROUND((SUM(BE122:BE126)),  2)</f>
        <v>0</v>
      </c>
      <c r="I35" s="95">
        <v>0.21</v>
      </c>
      <c r="J35" s="85">
        <f>ROUND(((SUM(BE122:BE126))*I35),  2)</f>
        <v>0</v>
      </c>
      <c r="L35" s="31"/>
    </row>
    <row r="36" spans="2:12" s="1" customFormat="1" ht="14.45" customHeight="1">
      <c r="B36" s="31"/>
      <c r="E36" s="26" t="s">
        <v>39</v>
      </c>
      <c r="F36" s="85">
        <f>ROUND((SUM(BF122:BF126)),  2)</f>
        <v>0</v>
      </c>
      <c r="I36" s="95">
        <v>0.12</v>
      </c>
      <c r="J36" s="85">
        <f>ROUND(((SUM(BF122:BF126))*I36),  2)</f>
        <v>0</v>
      </c>
      <c r="L36" s="31"/>
    </row>
    <row r="37" spans="2:12" s="1" customFormat="1" ht="14.45" hidden="1" customHeight="1">
      <c r="B37" s="31"/>
      <c r="E37" s="26" t="s">
        <v>40</v>
      </c>
      <c r="F37" s="85">
        <f>ROUND((SUM(BG122:BG126)),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41</v>
      </c>
      <c r="F38" s="85">
        <f>ROUND((SUM(BH122:BH126)),  2)</f>
        <v>0</v>
      </c>
      <c r="I38" s="95">
        <v>0.12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42</v>
      </c>
      <c r="F39" s="85">
        <f>ROUND((SUM(BI122:BI126)),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43</v>
      </c>
      <c r="E41" s="56"/>
      <c r="F41" s="56"/>
      <c r="G41" s="98" t="s">
        <v>44</v>
      </c>
      <c r="H41" s="99" t="s">
        <v>45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102" t="s">
        <v>49</v>
      </c>
      <c r="G61" s="42" t="s">
        <v>48</v>
      </c>
      <c r="H61" s="33"/>
      <c r="I61" s="33"/>
      <c r="J61" s="103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102" t="s">
        <v>49</v>
      </c>
      <c r="G76" s="42" t="s">
        <v>48</v>
      </c>
      <c r="H76" s="33"/>
      <c r="I76" s="33"/>
      <c r="J76" s="103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117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384" t="str">
        <f>E7</f>
        <v>MVE VDJ BLUDOVICE</v>
      </c>
      <c r="F85" s="385"/>
      <c r="G85" s="385"/>
      <c r="H85" s="385"/>
      <c r="L85" s="31"/>
    </row>
    <row r="86" spans="2:12" ht="12" customHeight="1">
      <c r="B86" s="19"/>
      <c r="C86" s="26" t="s">
        <v>113</v>
      </c>
      <c r="L86" s="19"/>
    </row>
    <row r="87" spans="2:12" s="1" customFormat="1" ht="16.5" customHeight="1">
      <c r="B87" s="31"/>
      <c r="E87" s="384" t="s">
        <v>114</v>
      </c>
      <c r="F87" s="383"/>
      <c r="G87" s="383"/>
      <c r="H87" s="383"/>
      <c r="L87" s="31"/>
    </row>
    <row r="88" spans="2:12" s="1" customFormat="1" ht="12" customHeight="1">
      <c r="B88" s="31"/>
      <c r="C88" s="26" t="s">
        <v>115</v>
      </c>
      <c r="L88" s="31"/>
    </row>
    <row r="89" spans="2:12" s="1" customFormat="1" ht="30" customHeight="1">
      <c r="B89" s="31"/>
      <c r="E89" s="359" t="str">
        <f>E11</f>
        <v>D.1.3 - Rekonstrukce přítokového objektu - elektrotechnická část</v>
      </c>
      <c r="F89" s="383"/>
      <c r="G89" s="383"/>
      <c r="H89" s="383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3. 2. 2024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24</v>
      </c>
      <c r="F93" s="24" t="str">
        <f>E17</f>
        <v xml:space="preserve"> </v>
      </c>
      <c r="I93" s="26" t="s">
        <v>29</v>
      </c>
      <c r="J93" s="29" t="str">
        <f>E23</f>
        <v xml:space="preserve"> 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31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118</v>
      </c>
      <c r="D96" s="96"/>
      <c r="E96" s="96"/>
      <c r="F96" s="96"/>
      <c r="G96" s="96"/>
      <c r="H96" s="96"/>
      <c r="I96" s="96"/>
      <c r="J96" s="105" t="s">
        <v>119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120</v>
      </c>
      <c r="J98" s="65">
        <f>J122</f>
        <v>0</v>
      </c>
      <c r="L98" s="31"/>
      <c r="AU98" s="16" t="s">
        <v>121</v>
      </c>
    </row>
    <row r="99" spans="2:47" s="8" customFormat="1" ht="24.95" customHeight="1">
      <c r="B99" s="107"/>
      <c r="D99" s="108" t="s">
        <v>389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14" customFormat="1" ht="19.899999999999999" customHeight="1">
      <c r="B100" s="179"/>
      <c r="D100" s="180" t="s">
        <v>399</v>
      </c>
      <c r="E100" s="181"/>
      <c r="F100" s="181"/>
      <c r="G100" s="181"/>
      <c r="H100" s="181"/>
      <c r="I100" s="181"/>
      <c r="J100" s="182">
        <f>J124</f>
        <v>0</v>
      </c>
      <c r="L100" s="179"/>
    </row>
    <row r="101" spans="2:47" s="1" customFormat="1" ht="21.75" customHeight="1">
      <c r="B101" s="31"/>
      <c r="L101" s="31"/>
    </row>
    <row r="102" spans="2:47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47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47" s="1" customFormat="1" ht="24.95" customHeight="1">
      <c r="B107" s="31"/>
      <c r="C107" s="20" t="s">
        <v>133</v>
      </c>
      <c r="L107" s="31"/>
    </row>
    <row r="108" spans="2:47" s="1" customFormat="1" ht="6.95" customHeight="1">
      <c r="B108" s="31"/>
      <c r="L108" s="31"/>
    </row>
    <row r="109" spans="2:47" s="1" customFormat="1" ht="12" customHeight="1">
      <c r="B109" s="31"/>
      <c r="C109" s="26" t="s">
        <v>16</v>
      </c>
      <c r="L109" s="31"/>
    </row>
    <row r="110" spans="2:47" s="1" customFormat="1" ht="16.5" customHeight="1">
      <c r="B110" s="31"/>
      <c r="E110" s="384" t="str">
        <f>E7</f>
        <v>MVE VDJ BLUDOVICE</v>
      </c>
      <c r="F110" s="385"/>
      <c r="G110" s="385"/>
      <c r="H110" s="385"/>
      <c r="L110" s="31"/>
    </row>
    <row r="111" spans="2:47" ht="12" customHeight="1">
      <c r="B111" s="19"/>
      <c r="C111" s="26" t="s">
        <v>113</v>
      </c>
      <c r="L111" s="19"/>
    </row>
    <row r="112" spans="2:47" s="1" customFormat="1" ht="16.5" customHeight="1">
      <c r="B112" s="31"/>
      <c r="E112" s="384" t="s">
        <v>114</v>
      </c>
      <c r="F112" s="383"/>
      <c r="G112" s="383"/>
      <c r="H112" s="383"/>
      <c r="L112" s="31"/>
    </row>
    <row r="113" spans="2:65" s="1" customFormat="1" ht="12" customHeight="1">
      <c r="B113" s="31"/>
      <c r="C113" s="26" t="s">
        <v>115</v>
      </c>
      <c r="L113" s="31"/>
    </row>
    <row r="114" spans="2:65" s="1" customFormat="1" ht="30" customHeight="1">
      <c r="B114" s="31"/>
      <c r="E114" s="359" t="str">
        <f>E11</f>
        <v>D.1.3 - Rekonstrukce přítokového objektu - elektrotechnická část</v>
      </c>
      <c r="F114" s="383"/>
      <c r="G114" s="383"/>
      <c r="H114" s="383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F14</f>
        <v xml:space="preserve"> </v>
      </c>
      <c r="I116" s="26" t="s">
        <v>22</v>
      </c>
      <c r="J116" s="51" t="str">
        <f>IF(J14="","",J14)</f>
        <v>3. 2. 2024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E17</f>
        <v xml:space="preserve"> </v>
      </c>
      <c r="I118" s="26" t="s">
        <v>29</v>
      </c>
      <c r="J118" s="29" t="str">
        <f>E23</f>
        <v xml:space="preserve"> </v>
      </c>
      <c r="L118" s="31"/>
    </row>
    <row r="119" spans="2:65" s="1" customFormat="1" ht="15.2" customHeight="1">
      <c r="B119" s="31"/>
      <c r="C119" s="26" t="s">
        <v>27</v>
      </c>
      <c r="F119" s="24" t="str">
        <f>IF(E20="","",E20)</f>
        <v>Vyplň údaj</v>
      </c>
      <c r="I119" s="26" t="s">
        <v>31</v>
      </c>
      <c r="J119" s="29" t="str">
        <f>E26</f>
        <v xml:space="preserve"> 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134</v>
      </c>
      <c r="D121" s="113" t="s">
        <v>58</v>
      </c>
      <c r="E121" s="113" t="s">
        <v>54</v>
      </c>
      <c r="F121" s="113" t="s">
        <v>55</v>
      </c>
      <c r="G121" s="113" t="s">
        <v>135</v>
      </c>
      <c r="H121" s="113" t="s">
        <v>136</v>
      </c>
      <c r="I121" s="113" t="s">
        <v>137</v>
      </c>
      <c r="J121" s="114" t="s">
        <v>119</v>
      </c>
      <c r="K121" s="115" t="s">
        <v>138</v>
      </c>
      <c r="L121" s="111"/>
      <c r="M121" s="58" t="s">
        <v>1</v>
      </c>
      <c r="N121" s="59" t="s">
        <v>37</v>
      </c>
      <c r="O121" s="59" t="s">
        <v>139</v>
      </c>
      <c r="P121" s="59" t="s">
        <v>140</v>
      </c>
      <c r="Q121" s="59" t="s">
        <v>141</v>
      </c>
      <c r="R121" s="59" t="s">
        <v>142</v>
      </c>
      <c r="S121" s="59" t="s">
        <v>143</v>
      </c>
      <c r="T121" s="60" t="s">
        <v>144</v>
      </c>
    </row>
    <row r="122" spans="2:65" s="1" customFormat="1" ht="22.9" customHeight="1">
      <c r="B122" s="31"/>
      <c r="C122" s="63" t="s">
        <v>145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72</v>
      </c>
      <c r="AU122" s="16" t="s">
        <v>121</v>
      </c>
      <c r="BK122" s="119">
        <f>BK123</f>
        <v>0</v>
      </c>
    </row>
    <row r="123" spans="2:65" s="10" customFormat="1" ht="25.9" customHeight="1">
      <c r="B123" s="120"/>
      <c r="D123" s="121" t="s">
        <v>72</v>
      </c>
      <c r="E123" s="122" t="s">
        <v>322</v>
      </c>
      <c r="F123" s="122" t="s">
        <v>391</v>
      </c>
      <c r="I123" s="123"/>
      <c r="J123" s="124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167</v>
      </c>
      <c r="AT123" s="128" t="s">
        <v>72</v>
      </c>
      <c r="AU123" s="128" t="s">
        <v>73</v>
      </c>
      <c r="AY123" s="121" t="s">
        <v>147</v>
      </c>
      <c r="BK123" s="129">
        <f>BK124</f>
        <v>0</v>
      </c>
    </row>
    <row r="124" spans="2:65" s="10" customFormat="1" ht="22.9" customHeight="1">
      <c r="B124" s="120"/>
      <c r="D124" s="121" t="s">
        <v>72</v>
      </c>
      <c r="E124" s="183" t="s">
        <v>400</v>
      </c>
      <c r="F124" s="183" t="s">
        <v>401</v>
      </c>
      <c r="I124" s="123"/>
      <c r="J124" s="184">
        <f>BK124</f>
        <v>0</v>
      </c>
      <c r="L124" s="120"/>
      <c r="M124" s="125"/>
      <c r="P124" s="126">
        <f>SUM(P125:P126)</f>
        <v>0</v>
      </c>
      <c r="R124" s="126">
        <f>SUM(R125:R126)</f>
        <v>0</v>
      </c>
      <c r="T124" s="127">
        <f>SUM(T125:T126)</f>
        <v>0</v>
      </c>
      <c r="AR124" s="121" t="s">
        <v>167</v>
      </c>
      <c r="AT124" s="128" t="s">
        <v>72</v>
      </c>
      <c r="AU124" s="128" t="s">
        <v>80</v>
      </c>
      <c r="AY124" s="121" t="s">
        <v>147</v>
      </c>
      <c r="BK124" s="129">
        <f>SUM(BK125:BK126)</f>
        <v>0</v>
      </c>
    </row>
    <row r="125" spans="2:65" s="1" customFormat="1" ht="16.5" customHeight="1">
      <c r="B125" s="31"/>
      <c r="C125" s="130" t="s">
        <v>80</v>
      </c>
      <c r="D125" s="130" t="s">
        <v>148</v>
      </c>
      <c r="E125" s="131" t="s">
        <v>402</v>
      </c>
      <c r="F125" s="132" t="s">
        <v>403</v>
      </c>
      <c r="G125" s="133" t="s">
        <v>396</v>
      </c>
      <c r="H125" s="134">
        <v>1</v>
      </c>
      <c r="I125" s="135">
        <f>'D.1.3.2_Mo a MAR způsobilé'!H99</f>
        <v>0</v>
      </c>
      <c r="J125" s="136">
        <f>ROUND(I125*H125,2)</f>
        <v>0</v>
      </c>
      <c r="K125" s="137"/>
      <c r="L125" s="31"/>
      <c r="M125" s="138" t="s">
        <v>1</v>
      </c>
      <c r="N125" s="139" t="s">
        <v>38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397</v>
      </c>
      <c r="AT125" s="142" t="s">
        <v>148</v>
      </c>
      <c r="AU125" s="142" t="s">
        <v>82</v>
      </c>
      <c r="AY125" s="16" t="s">
        <v>147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80</v>
      </c>
      <c r="BK125" s="143">
        <f>ROUND(I125*H125,2)</f>
        <v>0</v>
      </c>
      <c r="BL125" s="16" t="s">
        <v>397</v>
      </c>
      <c r="BM125" s="142" t="s">
        <v>152</v>
      </c>
    </row>
    <row r="126" spans="2:65" s="1" customFormat="1" ht="16.5" customHeight="1">
      <c r="B126" s="31"/>
      <c r="C126" s="130" t="s">
        <v>82</v>
      </c>
      <c r="D126" s="130" t="s">
        <v>148</v>
      </c>
      <c r="E126" s="131" t="s">
        <v>404</v>
      </c>
      <c r="F126" s="132" t="s">
        <v>405</v>
      </c>
      <c r="G126" s="133" t="s">
        <v>396</v>
      </c>
      <c r="H126" s="134">
        <v>1</v>
      </c>
      <c r="I126" s="135">
        <f>'D.1.3.3_Telemetrie způsobilé'!I99</f>
        <v>0</v>
      </c>
      <c r="J126" s="136">
        <f>ROUND(I126*H126,2)</f>
        <v>0</v>
      </c>
      <c r="K126" s="137"/>
      <c r="L126" s="31"/>
      <c r="M126" s="185" t="s">
        <v>1</v>
      </c>
      <c r="N126" s="186" t="s">
        <v>38</v>
      </c>
      <c r="O126" s="187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AR126" s="142" t="s">
        <v>397</v>
      </c>
      <c r="AT126" s="142" t="s">
        <v>148</v>
      </c>
      <c r="AU126" s="142" t="s">
        <v>82</v>
      </c>
      <c r="AY126" s="16" t="s">
        <v>147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80</v>
      </c>
      <c r="BK126" s="143">
        <f>ROUND(I126*H126,2)</f>
        <v>0</v>
      </c>
      <c r="BL126" s="16" t="s">
        <v>397</v>
      </c>
      <c r="BM126" s="142" t="s">
        <v>182</v>
      </c>
    </row>
    <row r="127" spans="2:65" s="1" customFormat="1" ht="6.95" customHeight="1"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31"/>
    </row>
  </sheetData>
  <sheetProtection algorithmName="SHA-512" hashValue="4LxMK++/eQoJROFBshwIIxuhtEp0KpRob4CNoJZ16S72WcZl94elTdoVPv5OYGeGTZQ+CvOifz2zzJ60cFVl+A==" saltValue="df0tDITlNVta0RTBNF10vFHliFHAC/PngHPyEG8ykyhn1mBFRuSRi+FVQiMngOmkyScLXm3WCmhNbjYvcqdUKA==" spinCount="100000" sheet="1" objects="1" scenarios="1" formatColumns="0" formatRows="0" autoFilter="0"/>
  <autoFilter ref="C121:K126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6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112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84" t="str">
        <f>'Rekapitulace stavby'!K6</f>
        <v>MVE VDJ BLUDOVICE</v>
      </c>
      <c r="F7" s="385"/>
      <c r="G7" s="385"/>
      <c r="H7" s="385"/>
      <c r="L7" s="19"/>
    </row>
    <row r="8" spans="2:46" ht="12" customHeight="1">
      <c r="B8" s="19"/>
      <c r="D8" s="26" t="s">
        <v>113</v>
      </c>
      <c r="L8" s="19"/>
    </row>
    <row r="9" spans="2:46" s="1" customFormat="1" ht="16.5" customHeight="1">
      <c r="B9" s="31"/>
      <c r="E9" s="384" t="s">
        <v>114</v>
      </c>
      <c r="F9" s="383"/>
      <c r="G9" s="383"/>
      <c r="H9" s="383"/>
      <c r="L9" s="31"/>
    </row>
    <row r="10" spans="2:46" s="1" customFormat="1" ht="12" customHeight="1">
      <c r="B10" s="31"/>
      <c r="D10" s="26" t="s">
        <v>115</v>
      </c>
      <c r="L10" s="31"/>
    </row>
    <row r="11" spans="2:46" s="1" customFormat="1" ht="16.5" customHeight="1">
      <c r="B11" s="31"/>
      <c r="E11" s="359" t="s">
        <v>406</v>
      </c>
      <c r="F11" s="383"/>
      <c r="G11" s="383"/>
      <c r="H11" s="383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3. 2. 2024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26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86" t="str">
        <f>'Rekapitulace stavby'!E14</f>
        <v>Vyplň údaj</v>
      </c>
      <c r="F20" s="351"/>
      <c r="G20" s="351"/>
      <c r="H20" s="351"/>
      <c r="I20" s="26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25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26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31</v>
      </c>
      <c r="I25" s="26" t="s">
        <v>25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26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32</v>
      </c>
      <c r="L28" s="31"/>
    </row>
    <row r="29" spans="2:12" s="7" customFormat="1" ht="16.5" customHeight="1">
      <c r="B29" s="93"/>
      <c r="E29" s="355" t="s">
        <v>1</v>
      </c>
      <c r="F29" s="355"/>
      <c r="G29" s="355"/>
      <c r="H29" s="355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33</v>
      </c>
      <c r="J32" s="65">
        <f>ROUND(J122,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35</v>
      </c>
      <c r="I34" s="34" t="s">
        <v>34</v>
      </c>
      <c r="J34" s="34" t="s">
        <v>36</v>
      </c>
      <c r="L34" s="31"/>
    </row>
    <row r="35" spans="2:12" s="1" customFormat="1" ht="14.45" customHeight="1">
      <c r="B35" s="31"/>
      <c r="D35" s="54" t="s">
        <v>37</v>
      </c>
      <c r="E35" s="26" t="s">
        <v>38</v>
      </c>
      <c r="F35" s="85">
        <f>ROUND((SUM(BE122:BE125)),  2)</f>
        <v>0</v>
      </c>
      <c r="I35" s="95">
        <v>0.21</v>
      </c>
      <c r="J35" s="85">
        <f>ROUND(((SUM(BE122:BE125))*I35),  2)</f>
        <v>0</v>
      </c>
      <c r="L35" s="31"/>
    </row>
    <row r="36" spans="2:12" s="1" customFormat="1" ht="14.45" customHeight="1">
      <c r="B36" s="31"/>
      <c r="E36" s="26" t="s">
        <v>39</v>
      </c>
      <c r="F36" s="85">
        <f>ROUND((SUM(BF122:BF125)),  2)</f>
        <v>0</v>
      </c>
      <c r="I36" s="95">
        <v>0.12</v>
      </c>
      <c r="J36" s="85">
        <f>ROUND(((SUM(BF122:BF125))*I36),  2)</f>
        <v>0</v>
      </c>
      <c r="L36" s="31"/>
    </row>
    <row r="37" spans="2:12" s="1" customFormat="1" ht="14.45" hidden="1" customHeight="1">
      <c r="B37" s="31"/>
      <c r="E37" s="26" t="s">
        <v>40</v>
      </c>
      <c r="F37" s="85">
        <f>ROUND((SUM(BG122:BG125)),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41</v>
      </c>
      <c r="F38" s="85">
        <f>ROUND((SUM(BH122:BH125)),  2)</f>
        <v>0</v>
      </c>
      <c r="I38" s="95">
        <v>0.12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42</v>
      </c>
      <c r="F39" s="85">
        <f>ROUND((SUM(BI122:BI125)),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43</v>
      </c>
      <c r="E41" s="56"/>
      <c r="F41" s="56"/>
      <c r="G41" s="98" t="s">
        <v>44</v>
      </c>
      <c r="H41" s="99" t="s">
        <v>45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102" t="s">
        <v>49</v>
      </c>
      <c r="G61" s="42" t="s">
        <v>48</v>
      </c>
      <c r="H61" s="33"/>
      <c r="I61" s="33"/>
      <c r="J61" s="103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102" t="s">
        <v>49</v>
      </c>
      <c r="G76" s="42" t="s">
        <v>48</v>
      </c>
      <c r="H76" s="33"/>
      <c r="I76" s="33"/>
      <c r="J76" s="103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117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384" t="str">
        <f>E7</f>
        <v>MVE VDJ BLUDOVICE</v>
      </c>
      <c r="F85" s="385"/>
      <c r="G85" s="385"/>
      <c r="H85" s="385"/>
      <c r="L85" s="31"/>
    </row>
    <row r="86" spans="2:12" ht="12" customHeight="1">
      <c r="B86" s="19"/>
      <c r="C86" s="26" t="s">
        <v>113</v>
      </c>
      <c r="L86" s="19"/>
    </row>
    <row r="87" spans="2:12" s="1" customFormat="1" ht="16.5" customHeight="1">
      <c r="B87" s="31"/>
      <c r="E87" s="384" t="s">
        <v>114</v>
      </c>
      <c r="F87" s="383"/>
      <c r="G87" s="383"/>
      <c r="H87" s="383"/>
      <c r="L87" s="31"/>
    </row>
    <row r="88" spans="2:12" s="1" customFormat="1" ht="12" customHeight="1">
      <c r="B88" s="31"/>
      <c r="C88" s="26" t="s">
        <v>115</v>
      </c>
      <c r="L88" s="31"/>
    </row>
    <row r="89" spans="2:12" s="1" customFormat="1" ht="16.5" customHeight="1">
      <c r="B89" s="31"/>
      <c r="E89" s="359" t="str">
        <f>E11</f>
        <v>D.2.1 - MVE VDJ Bludovice - strojní část</v>
      </c>
      <c r="F89" s="383"/>
      <c r="G89" s="383"/>
      <c r="H89" s="383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3. 2. 2024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24</v>
      </c>
      <c r="F93" s="24" t="str">
        <f>E17</f>
        <v xml:space="preserve"> </v>
      </c>
      <c r="I93" s="26" t="s">
        <v>29</v>
      </c>
      <c r="J93" s="29" t="str">
        <f>E23</f>
        <v xml:space="preserve"> 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31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118</v>
      </c>
      <c r="D96" s="96"/>
      <c r="E96" s="96"/>
      <c r="F96" s="96"/>
      <c r="G96" s="96"/>
      <c r="H96" s="96"/>
      <c r="I96" s="96"/>
      <c r="J96" s="105" t="s">
        <v>119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120</v>
      </c>
      <c r="J98" s="65">
        <f>J122</f>
        <v>0</v>
      </c>
      <c r="L98" s="31"/>
      <c r="AU98" s="16" t="s">
        <v>121</v>
      </c>
    </row>
    <row r="99" spans="2:47" s="8" customFormat="1" ht="24.95" customHeight="1">
      <c r="B99" s="107"/>
      <c r="D99" s="108" t="s">
        <v>389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14" customFormat="1" ht="19.899999999999999" customHeight="1">
      <c r="B100" s="179"/>
      <c r="D100" s="180" t="s">
        <v>390</v>
      </c>
      <c r="E100" s="181"/>
      <c r="F100" s="181"/>
      <c r="G100" s="181"/>
      <c r="H100" s="181"/>
      <c r="I100" s="181"/>
      <c r="J100" s="182">
        <f>J124</f>
        <v>0</v>
      </c>
      <c r="L100" s="179"/>
    </row>
    <row r="101" spans="2:47" s="1" customFormat="1" ht="21.75" customHeight="1">
      <c r="B101" s="31"/>
      <c r="L101" s="31"/>
    </row>
    <row r="102" spans="2:47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47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47" s="1" customFormat="1" ht="24.95" customHeight="1">
      <c r="B107" s="31"/>
      <c r="C107" s="20" t="s">
        <v>133</v>
      </c>
      <c r="L107" s="31"/>
    </row>
    <row r="108" spans="2:47" s="1" customFormat="1" ht="6.95" customHeight="1">
      <c r="B108" s="31"/>
      <c r="L108" s="31"/>
    </row>
    <row r="109" spans="2:47" s="1" customFormat="1" ht="12" customHeight="1">
      <c r="B109" s="31"/>
      <c r="C109" s="26" t="s">
        <v>16</v>
      </c>
      <c r="L109" s="31"/>
    </row>
    <row r="110" spans="2:47" s="1" customFormat="1" ht="16.5" customHeight="1">
      <c r="B110" s="31"/>
      <c r="E110" s="384" t="str">
        <f>E7</f>
        <v>MVE VDJ BLUDOVICE</v>
      </c>
      <c r="F110" s="385"/>
      <c r="G110" s="385"/>
      <c r="H110" s="385"/>
      <c r="L110" s="31"/>
    </row>
    <row r="111" spans="2:47" ht="12" customHeight="1">
      <c r="B111" s="19"/>
      <c r="C111" s="26" t="s">
        <v>113</v>
      </c>
      <c r="L111" s="19"/>
    </row>
    <row r="112" spans="2:47" s="1" customFormat="1" ht="16.5" customHeight="1">
      <c r="B112" s="31"/>
      <c r="E112" s="384" t="s">
        <v>114</v>
      </c>
      <c r="F112" s="383"/>
      <c r="G112" s="383"/>
      <c r="H112" s="383"/>
      <c r="L112" s="31"/>
    </row>
    <row r="113" spans="2:65" s="1" customFormat="1" ht="12" customHeight="1">
      <c r="B113" s="31"/>
      <c r="C113" s="26" t="s">
        <v>115</v>
      </c>
      <c r="L113" s="31"/>
    </row>
    <row r="114" spans="2:65" s="1" customFormat="1" ht="16.5" customHeight="1">
      <c r="B114" s="31"/>
      <c r="E114" s="359" t="str">
        <f>E11</f>
        <v>D.2.1 - MVE VDJ Bludovice - strojní část</v>
      </c>
      <c r="F114" s="383"/>
      <c r="G114" s="383"/>
      <c r="H114" s="383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F14</f>
        <v xml:space="preserve"> </v>
      </c>
      <c r="I116" s="26" t="s">
        <v>22</v>
      </c>
      <c r="J116" s="51" t="str">
        <f>IF(J14="","",J14)</f>
        <v>3. 2. 2024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E17</f>
        <v xml:space="preserve"> </v>
      </c>
      <c r="I118" s="26" t="s">
        <v>29</v>
      </c>
      <c r="J118" s="29" t="str">
        <f>E23</f>
        <v xml:space="preserve"> </v>
      </c>
      <c r="L118" s="31"/>
    </row>
    <row r="119" spans="2:65" s="1" customFormat="1" ht="15.2" customHeight="1">
      <c r="B119" s="31"/>
      <c r="C119" s="26" t="s">
        <v>27</v>
      </c>
      <c r="F119" s="24" t="str">
        <f>IF(E20="","",E20)</f>
        <v>Vyplň údaj</v>
      </c>
      <c r="I119" s="26" t="s">
        <v>31</v>
      </c>
      <c r="J119" s="29" t="str">
        <f>E26</f>
        <v xml:space="preserve"> 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134</v>
      </c>
      <c r="D121" s="113" t="s">
        <v>58</v>
      </c>
      <c r="E121" s="113" t="s">
        <v>54</v>
      </c>
      <c r="F121" s="113" t="s">
        <v>55</v>
      </c>
      <c r="G121" s="113" t="s">
        <v>135</v>
      </c>
      <c r="H121" s="113" t="s">
        <v>136</v>
      </c>
      <c r="I121" s="113" t="s">
        <v>137</v>
      </c>
      <c r="J121" s="114" t="s">
        <v>119</v>
      </c>
      <c r="K121" s="115" t="s">
        <v>138</v>
      </c>
      <c r="L121" s="111"/>
      <c r="M121" s="58" t="s">
        <v>1</v>
      </c>
      <c r="N121" s="59" t="s">
        <v>37</v>
      </c>
      <c r="O121" s="59" t="s">
        <v>139</v>
      </c>
      <c r="P121" s="59" t="s">
        <v>140</v>
      </c>
      <c r="Q121" s="59" t="s">
        <v>141</v>
      </c>
      <c r="R121" s="59" t="s">
        <v>142</v>
      </c>
      <c r="S121" s="59" t="s">
        <v>143</v>
      </c>
      <c r="T121" s="60" t="s">
        <v>144</v>
      </c>
    </row>
    <row r="122" spans="2:65" s="1" customFormat="1" ht="22.9" customHeight="1">
      <c r="B122" s="31"/>
      <c r="C122" s="63" t="s">
        <v>145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72</v>
      </c>
      <c r="AU122" s="16" t="s">
        <v>121</v>
      </c>
      <c r="BK122" s="119">
        <f>BK123</f>
        <v>0</v>
      </c>
    </row>
    <row r="123" spans="2:65" s="10" customFormat="1" ht="25.9" customHeight="1">
      <c r="B123" s="120"/>
      <c r="D123" s="121" t="s">
        <v>72</v>
      </c>
      <c r="E123" s="122" t="s">
        <v>322</v>
      </c>
      <c r="F123" s="122" t="s">
        <v>391</v>
      </c>
      <c r="I123" s="123"/>
      <c r="J123" s="124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167</v>
      </c>
      <c r="AT123" s="128" t="s">
        <v>72</v>
      </c>
      <c r="AU123" s="128" t="s">
        <v>73</v>
      </c>
      <c r="AY123" s="121" t="s">
        <v>147</v>
      </c>
      <c r="BK123" s="129">
        <f>BK124</f>
        <v>0</v>
      </c>
    </row>
    <row r="124" spans="2:65" s="10" customFormat="1" ht="22.9" customHeight="1">
      <c r="B124" s="120"/>
      <c r="D124" s="121" t="s">
        <v>72</v>
      </c>
      <c r="E124" s="183" t="s">
        <v>392</v>
      </c>
      <c r="F124" s="183" t="s">
        <v>393</v>
      </c>
      <c r="I124" s="123"/>
      <c r="J124" s="184">
        <f>BK124</f>
        <v>0</v>
      </c>
      <c r="L124" s="120"/>
      <c r="M124" s="125"/>
      <c r="P124" s="126">
        <f>P125</f>
        <v>0</v>
      </c>
      <c r="R124" s="126">
        <f>R125</f>
        <v>0</v>
      </c>
      <c r="T124" s="127">
        <f>T125</f>
        <v>0</v>
      </c>
      <c r="AR124" s="121" t="s">
        <v>167</v>
      </c>
      <c r="AT124" s="128" t="s">
        <v>72</v>
      </c>
      <c r="AU124" s="128" t="s">
        <v>80</v>
      </c>
      <c r="AY124" s="121" t="s">
        <v>147</v>
      </c>
      <c r="BK124" s="129">
        <f>BK125</f>
        <v>0</v>
      </c>
    </row>
    <row r="125" spans="2:65" s="1" customFormat="1" ht="16.5" customHeight="1">
      <c r="B125" s="31"/>
      <c r="C125" s="130" t="s">
        <v>80</v>
      </c>
      <c r="D125" s="130" t="s">
        <v>148</v>
      </c>
      <c r="E125" s="131" t="s">
        <v>407</v>
      </c>
      <c r="F125" s="132" t="s">
        <v>408</v>
      </c>
      <c r="G125" s="133" t="s">
        <v>396</v>
      </c>
      <c r="H125" s="134">
        <v>1</v>
      </c>
      <c r="I125" s="135">
        <f>'D.2.1_Strojní způsobilé'!F84</f>
        <v>0</v>
      </c>
      <c r="J125" s="136">
        <f>ROUND(I125*H125,2)</f>
        <v>0</v>
      </c>
      <c r="K125" s="137"/>
      <c r="L125" s="31"/>
      <c r="M125" s="185" t="s">
        <v>1</v>
      </c>
      <c r="N125" s="186" t="s">
        <v>38</v>
      </c>
      <c r="O125" s="187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AR125" s="142" t="s">
        <v>397</v>
      </c>
      <c r="AT125" s="142" t="s">
        <v>148</v>
      </c>
      <c r="AU125" s="142" t="s">
        <v>82</v>
      </c>
      <c r="AY125" s="16" t="s">
        <v>147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80</v>
      </c>
      <c r="BK125" s="143">
        <f>ROUND(I125*H125,2)</f>
        <v>0</v>
      </c>
      <c r="BL125" s="16" t="s">
        <v>397</v>
      </c>
      <c r="BM125" s="142" t="s">
        <v>82</v>
      </c>
    </row>
    <row r="126" spans="2:65" s="1" customFormat="1" ht="6.95" customHeight="1"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31"/>
    </row>
  </sheetData>
  <sheetProtection algorithmName="SHA-512" hashValue="PeqMkv0lMdsbIR1HtzJLUemyYij3rs8DC6Vu+s+tMI5ECcvNlZl1u3oZQARomPdXZ+2vqfX5Smaz2a9PwAmmxQ==" saltValue="kXLhHXB0sF1voZTDun5SeBxIpO3YYcc4u02lsRxrRV3VdnfSIeCs0D8lplbvUW8ljYPMSAbJsy+SCzzGvVi83w==" spinCount="100000" sheet="1" objects="1" scenarios="1" formatColumns="0" formatRows="0" autoFilter="0"/>
  <autoFilter ref="C121:K125" xr:uid="{00000000-0009-0000-0000-000004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6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99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112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84" t="str">
        <f>'Rekapitulace stavby'!K6</f>
        <v>MVE VDJ BLUDOVICE</v>
      </c>
      <c r="F7" s="385"/>
      <c r="G7" s="385"/>
      <c r="H7" s="385"/>
      <c r="L7" s="19"/>
    </row>
    <row r="8" spans="2:46" ht="12" customHeight="1">
      <c r="B8" s="19"/>
      <c r="D8" s="26" t="s">
        <v>113</v>
      </c>
      <c r="L8" s="19"/>
    </row>
    <row r="9" spans="2:46" s="1" customFormat="1" ht="16.5" customHeight="1">
      <c r="B9" s="31"/>
      <c r="E9" s="384" t="s">
        <v>114</v>
      </c>
      <c r="F9" s="383"/>
      <c r="G9" s="383"/>
      <c r="H9" s="383"/>
      <c r="L9" s="31"/>
    </row>
    <row r="10" spans="2:46" s="1" customFormat="1" ht="12" customHeight="1">
      <c r="B10" s="31"/>
      <c r="D10" s="26" t="s">
        <v>115</v>
      </c>
      <c r="L10" s="31"/>
    </row>
    <row r="11" spans="2:46" s="1" customFormat="1" ht="16.5" customHeight="1">
      <c r="B11" s="31"/>
      <c r="E11" s="359" t="s">
        <v>409</v>
      </c>
      <c r="F11" s="383"/>
      <c r="G11" s="383"/>
      <c r="H11" s="383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3. 2. 2024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26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86" t="str">
        <f>'Rekapitulace stavby'!E14</f>
        <v>Vyplň údaj</v>
      </c>
      <c r="F20" s="351"/>
      <c r="G20" s="351"/>
      <c r="H20" s="351"/>
      <c r="I20" s="26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25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26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31</v>
      </c>
      <c r="I25" s="26" t="s">
        <v>25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26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32</v>
      </c>
      <c r="L28" s="31"/>
    </row>
    <row r="29" spans="2:12" s="7" customFormat="1" ht="16.5" customHeight="1">
      <c r="B29" s="93"/>
      <c r="E29" s="355" t="s">
        <v>1</v>
      </c>
      <c r="F29" s="355"/>
      <c r="G29" s="355"/>
      <c r="H29" s="355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33</v>
      </c>
      <c r="J32" s="65">
        <f>ROUND(J122,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35</v>
      </c>
      <c r="I34" s="34" t="s">
        <v>34</v>
      </c>
      <c r="J34" s="34" t="s">
        <v>36</v>
      </c>
      <c r="L34" s="31"/>
    </row>
    <row r="35" spans="2:12" s="1" customFormat="1" ht="14.45" customHeight="1">
      <c r="B35" s="31"/>
      <c r="D35" s="54" t="s">
        <v>37</v>
      </c>
      <c r="E35" s="26" t="s">
        <v>38</v>
      </c>
      <c r="F35" s="85">
        <f>ROUND((SUM(BE122:BE125)),  2)</f>
        <v>0</v>
      </c>
      <c r="I35" s="95">
        <v>0.21</v>
      </c>
      <c r="J35" s="85">
        <f>ROUND(((SUM(BE122:BE125))*I35),  2)</f>
        <v>0</v>
      </c>
      <c r="L35" s="31"/>
    </row>
    <row r="36" spans="2:12" s="1" customFormat="1" ht="14.45" customHeight="1">
      <c r="B36" s="31"/>
      <c r="E36" s="26" t="s">
        <v>39</v>
      </c>
      <c r="F36" s="85">
        <f>ROUND((SUM(BF122:BF125)),  2)</f>
        <v>0</v>
      </c>
      <c r="I36" s="95">
        <v>0.12</v>
      </c>
      <c r="J36" s="85">
        <f>ROUND(((SUM(BF122:BF125))*I36),  2)</f>
        <v>0</v>
      </c>
      <c r="L36" s="31"/>
    </row>
    <row r="37" spans="2:12" s="1" customFormat="1" ht="14.45" hidden="1" customHeight="1">
      <c r="B37" s="31"/>
      <c r="E37" s="26" t="s">
        <v>40</v>
      </c>
      <c r="F37" s="85">
        <f>ROUND((SUM(BG122:BG125)),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41</v>
      </c>
      <c r="F38" s="85">
        <f>ROUND((SUM(BH122:BH125)),  2)</f>
        <v>0</v>
      </c>
      <c r="I38" s="95">
        <v>0.12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42</v>
      </c>
      <c r="F39" s="85">
        <f>ROUND((SUM(BI122:BI125)),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43</v>
      </c>
      <c r="E41" s="56"/>
      <c r="F41" s="56"/>
      <c r="G41" s="98" t="s">
        <v>44</v>
      </c>
      <c r="H41" s="99" t="s">
        <v>45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102" t="s">
        <v>49</v>
      </c>
      <c r="G61" s="42" t="s">
        <v>48</v>
      </c>
      <c r="H61" s="33"/>
      <c r="I61" s="33"/>
      <c r="J61" s="103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102" t="s">
        <v>49</v>
      </c>
      <c r="G76" s="42" t="s">
        <v>48</v>
      </c>
      <c r="H76" s="33"/>
      <c r="I76" s="33"/>
      <c r="J76" s="103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117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384" t="str">
        <f>E7</f>
        <v>MVE VDJ BLUDOVICE</v>
      </c>
      <c r="F85" s="385"/>
      <c r="G85" s="385"/>
      <c r="H85" s="385"/>
      <c r="L85" s="31"/>
    </row>
    <row r="86" spans="2:12" ht="12" customHeight="1">
      <c r="B86" s="19"/>
      <c r="C86" s="26" t="s">
        <v>113</v>
      </c>
      <c r="L86" s="19"/>
    </row>
    <row r="87" spans="2:12" s="1" customFormat="1" ht="16.5" customHeight="1">
      <c r="B87" s="31"/>
      <c r="E87" s="384" t="s">
        <v>114</v>
      </c>
      <c r="F87" s="383"/>
      <c r="G87" s="383"/>
      <c r="H87" s="383"/>
      <c r="L87" s="31"/>
    </row>
    <row r="88" spans="2:12" s="1" customFormat="1" ht="12" customHeight="1">
      <c r="B88" s="31"/>
      <c r="C88" s="26" t="s">
        <v>115</v>
      </c>
      <c r="L88" s="31"/>
    </row>
    <row r="89" spans="2:12" s="1" customFormat="1" ht="16.5" customHeight="1">
      <c r="B89" s="31"/>
      <c r="E89" s="359" t="str">
        <f>E11</f>
        <v>D.2.2 - MVE VDJ Bludovice - elektrotechnická část</v>
      </c>
      <c r="F89" s="383"/>
      <c r="G89" s="383"/>
      <c r="H89" s="383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3. 2. 2024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24</v>
      </c>
      <c r="F93" s="24" t="str">
        <f>E17</f>
        <v xml:space="preserve"> </v>
      </c>
      <c r="I93" s="26" t="s">
        <v>29</v>
      </c>
      <c r="J93" s="29" t="str">
        <f>E23</f>
        <v xml:space="preserve"> 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31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118</v>
      </c>
      <c r="D96" s="96"/>
      <c r="E96" s="96"/>
      <c r="F96" s="96"/>
      <c r="G96" s="96"/>
      <c r="H96" s="96"/>
      <c r="I96" s="96"/>
      <c r="J96" s="105" t="s">
        <v>119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120</v>
      </c>
      <c r="J98" s="65">
        <f>J122</f>
        <v>0</v>
      </c>
      <c r="L98" s="31"/>
      <c r="AU98" s="16" t="s">
        <v>121</v>
      </c>
    </row>
    <row r="99" spans="2:47" s="8" customFormat="1" ht="24.95" customHeight="1">
      <c r="B99" s="107"/>
      <c r="D99" s="108" t="s">
        <v>389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14" customFormat="1" ht="19.899999999999999" customHeight="1">
      <c r="B100" s="179"/>
      <c r="D100" s="180" t="s">
        <v>399</v>
      </c>
      <c r="E100" s="181"/>
      <c r="F100" s="181"/>
      <c r="G100" s="181"/>
      <c r="H100" s="181"/>
      <c r="I100" s="181"/>
      <c r="J100" s="182">
        <f>J124</f>
        <v>0</v>
      </c>
      <c r="L100" s="179"/>
    </row>
    <row r="101" spans="2:47" s="1" customFormat="1" ht="21.75" customHeight="1">
      <c r="B101" s="31"/>
      <c r="L101" s="31"/>
    </row>
    <row r="102" spans="2:47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47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47" s="1" customFormat="1" ht="24.95" customHeight="1">
      <c r="B107" s="31"/>
      <c r="C107" s="20" t="s">
        <v>133</v>
      </c>
      <c r="L107" s="31"/>
    </row>
    <row r="108" spans="2:47" s="1" customFormat="1" ht="6.95" customHeight="1">
      <c r="B108" s="31"/>
      <c r="L108" s="31"/>
    </row>
    <row r="109" spans="2:47" s="1" customFormat="1" ht="12" customHeight="1">
      <c r="B109" s="31"/>
      <c r="C109" s="26" t="s">
        <v>16</v>
      </c>
      <c r="L109" s="31"/>
    </row>
    <row r="110" spans="2:47" s="1" customFormat="1" ht="16.5" customHeight="1">
      <c r="B110" s="31"/>
      <c r="E110" s="384" t="str">
        <f>E7</f>
        <v>MVE VDJ BLUDOVICE</v>
      </c>
      <c r="F110" s="385"/>
      <c r="G110" s="385"/>
      <c r="H110" s="385"/>
      <c r="L110" s="31"/>
    </row>
    <row r="111" spans="2:47" ht="12" customHeight="1">
      <c r="B111" s="19"/>
      <c r="C111" s="26" t="s">
        <v>113</v>
      </c>
      <c r="L111" s="19"/>
    </row>
    <row r="112" spans="2:47" s="1" customFormat="1" ht="16.5" customHeight="1">
      <c r="B112" s="31"/>
      <c r="E112" s="384" t="s">
        <v>114</v>
      </c>
      <c r="F112" s="383"/>
      <c r="G112" s="383"/>
      <c r="H112" s="383"/>
      <c r="L112" s="31"/>
    </row>
    <row r="113" spans="2:65" s="1" customFormat="1" ht="12" customHeight="1">
      <c r="B113" s="31"/>
      <c r="C113" s="26" t="s">
        <v>115</v>
      </c>
      <c r="L113" s="31"/>
    </row>
    <row r="114" spans="2:65" s="1" customFormat="1" ht="16.5" customHeight="1">
      <c r="B114" s="31"/>
      <c r="E114" s="359" t="str">
        <f>E11</f>
        <v>D.2.2 - MVE VDJ Bludovice - elektrotechnická část</v>
      </c>
      <c r="F114" s="383"/>
      <c r="G114" s="383"/>
      <c r="H114" s="383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F14</f>
        <v xml:space="preserve"> </v>
      </c>
      <c r="I116" s="26" t="s">
        <v>22</v>
      </c>
      <c r="J116" s="51" t="str">
        <f>IF(J14="","",J14)</f>
        <v>3. 2. 2024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E17</f>
        <v xml:space="preserve"> </v>
      </c>
      <c r="I118" s="26" t="s">
        <v>29</v>
      </c>
      <c r="J118" s="29" t="str">
        <f>E23</f>
        <v xml:space="preserve"> </v>
      </c>
      <c r="L118" s="31"/>
    </row>
    <row r="119" spans="2:65" s="1" customFormat="1" ht="15.2" customHeight="1">
      <c r="B119" s="31"/>
      <c r="C119" s="26" t="s">
        <v>27</v>
      </c>
      <c r="F119" s="24" t="str">
        <f>IF(E20="","",E20)</f>
        <v>Vyplň údaj</v>
      </c>
      <c r="I119" s="26" t="s">
        <v>31</v>
      </c>
      <c r="J119" s="29" t="str">
        <f>E26</f>
        <v xml:space="preserve"> 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134</v>
      </c>
      <c r="D121" s="113" t="s">
        <v>58</v>
      </c>
      <c r="E121" s="113" t="s">
        <v>54</v>
      </c>
      <c r="F121" s="113" t="s">
        <v>55</v>
      </c>
      <c r="G121" s="113" t="s">
        <v>135</v>
      </c>
      <c r="H121" s="113" t="s">
        <v>136</v>
      </c>
      <c r="I121" s="113" t="s">
        <v>137</v>
      </c>
      <c r="J121" s="114" t="s">
        <v>119</v>
      </c>
      <c r="K121" s="115" t="s">
        <v>138</v>
      </c>
      <c r="L121" s="111"/>
      <c r="M121" s="58" t="s">
        <v>1</v>
      </c>
      <c r="N121" s="59" t="s">
        <v>37</v>
      </c>
      <c r="O121" s="59" t="s">
        <v>139</v>
      </c>
      <c r="P121" s="59" t="s">
        <v>140</v>
      </c>
      <c r="Q121" s="59" t="s">
        <v>141</v>
      </c>
      <c r="R121" s="59" t="s">
        <v>142</v>
      </c>
      <c r="S121" s="59" t="s">
        <v>143</v>
      </c>
      <c r="T121" s="60" t="s">
        <v>144</v>
      </c>
    </row>
    <row r="122" spans="2:65" s="1" customFormat="1" ht="22.9" customHeight="1">
      <c r="B122" s="31"/>
      <c r="C122" s="63" t="s">
        <v>145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72</v>
      </c>
      <c r="AU122" s="16" t="s">
        <v>121</v>
      </c>
      <c r="BK122" s="119">
        <f>BK123</f>
        <v>0</v>
      </c>
    </row>
    <row r="123" spans="2:65" s="10" customFormat="1" ht="25.9" customHeight="1">
      <c r="B123" s="120"/>
      <c r="D123" s="121" t="s">
        <v>72</v>
      </c>
      <c r="E123" s="122" t="s">
        <v>322</v>
      </c>
      <c r="F123" s="122" t="s">
        <v>391</v>
      </c>
      <c r="I123" s="123"/>
      <c r="J123" s="124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167</v>
      </c>
      <c r="AT123" s="128" t="s">
        <v>72</v>
      </c>
      <c r="AU123" s="128" t="s">
        <v>73</v>
      </c>
      <c r="AY123" s="121" t="s">
        <v>147</v>
      </c>
      <c r="BK123" s="129">
        <f>BK124</f>
        <v>0</v>
      </c>
    </row>
    <row r="124" spans="2:65" s="10" customFormat="1" ht="22.9" customHeight="1">
      <c r="B124" s="120"/>
      <c r="D124" s="121" t="s">
        <v>72</v>
      </c>
      <c r="E124" s="183" t="s">
        <v>400</v>
      </c>
      <c r="F124" s="183" t="s">
        <v>401</v>
      </c>
      <c r="I124" s="123"/>
      <c r="J124" s="184">
        <f>BK124</f>
        <v>0</v>
      </c>
      <c r="L124" s="120"/>
      <c r="M124" s="125"/>
      <c r="P124" s="126">
        <f>P125</f>
        <v>0</v>
      </c>
      <c r="R124" s="126">
        <f>R125</f>
        <v>0</v>
      </c>
      <c r="T124" s="127">
        <f>T125</f>
        <v>0</v>
      </c>
      <c r="AR124" s="121" t="s">
        <v>167</v>
      </c>
      <c r="AT124" s="128" t="s">
        <v>72</v>
      </c>
      <c r="AU124" s="128" t="s">
        <v>80</v>
      </c>
      <c r="AY124" s="121" t="s">
        <v>147</v>
      </c>
      <c r="BK124" s="129">
        <f>BK125</f>
        <v>0</v>
      </c>
    </row>
    <row r="125" spans="2:65" s="1" customFormat="1" ht="16.5" customHeight="1">
      <c r="B125" s="31"/>
      <c r="C125" s="130" t="s">
        <v>80</v>
      </c>
      <c r="D125" s="130" t="s">
        <v>148</v>
      </c>
      <c r="E125" s="131" t="s">
        <v>410</v>
      </c>
      <c r="F125" s="132" t="s">
        <v>411</v>
      </c>
      <c r="G125" s="133" t="s">
        <v>396</v>
      </c>
      <c r="H125" s="134">
        <v>1</v>
      </c>
      <c r="I125" s="135">
        <f>'D.2.2_Elektro způsobilé'!H37</f>
        <v>0</v>
      </c>
      <c r="J125" s="136">
        <f>ROUND(I125*H125,2)</f>
        <v>0</v>
      </c>
      <c r="K125" s="137"/>
      <c r="L125" s="31"/>
      <c r="M125" s="185" t="s">
        <v>1</v>
      </c>
      <c r="N125" s="186" t="s">
        <v>38</v>
      </c>
      <c r="O125" s="187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AR125" s="142" t="s">
        <v>397</v>
      </c>
      <c r="AT125" s="142" t="s">
        <v>148</v>
      </c>
      <c r="AU125" s="142" t="s">
        <v>82</v>
      </c>
      <c r="AY125" s="16" t="s">
        <v>147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80</v>
      </c>
      <c r="BK125" s="143">
        <f>ROUND(I125*H125,2)</f>
        <v>0</v>
      </c>
      <c r="BL125" s="16" t="s">
        <v>397</v>
      </c>
      <c r="BM125" s="142" t="s">
        <v>82</v>
      </c>
    </row>
    <row r="126" spans="2:65" s="1" customFormat="1" ht="6.95" customHeight="1"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31"/>
    </row>
  </sheetData>
  <sheetProtection algorithmName="SHA-512" hashValue="l/tR3wcxZIDcTWinsCtJy8MZjx7H98cJ4Ahwqdt9O4v10nKFE9Dwgn9LaOfvWy7DtLBQbPdTguVNgsuAJdPghg==" saltValue="ZRzzKrUEyGzjtMsOkLRyW64gQdohWij64gx9xQjqbRrEOPvJDbitsPJ391sHV1E59ETJlpAwfdZHP1OYyuY0nw==" spinCount="100000" sheet="1" objects="1" scenarios="1" formatColumns="0" formatRows="0" autoFilter="0"/>
  <autoFilter ref="C121:K125" xr:uid="{00000000-0009-0000-0000-000005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30"/>
  <sheetViews>
    <sheetView showGridLines="0" workbookViewId="0">
      <selection activeCell="I125" sqref="I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102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112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84" t="str">
        <f>'Rekapitulace stavby'!K6</f>
        <v>MVE VDJ BLUDOVICE</v>
      </c>
      <c r="F7" s="385"/>
      <c r="G7" s="385"/>
      <c r="H7" s="385"/>
      <c r="L7" s="19"/>
    </row>
    <row r="8" spans="2:46" ht="12" customHeight="1">
      <c r="B8" s="19"/>
      <c r="D8" s="26" t="s">
        <v>113</v>
      </c>
      <c r="L8" s="19"/>
    </row>
    <row r="9" spans="2:46" s="1" customFormat="1" ht="16.5" customHeight="1">
      <c r="B9" s="31"/>
      <c r="E9" s="384" t="s">
        <v>114</v>
      </c>
      <c r="F9" s="383"/>
      <c r="G9" s="383"/>
      <c r="H9" s="383"/>
      <c r="L9" s="31"/>
    </row>
    <row r="10" spans="2:46" s="1" customFormat="1" ht="12" customHeight="1">
      <c r="B10" s="31"/>
      <c r="D10" s="26" t="s">
        <v>115</v>
      </c>
      <c r="L10" s="31"/>
    </row>
    <row r="11" spans="2:46" s="1" customFormat="1" ht="16.5" customHeight="1">
      <c r="B11" s="31"/>
      <c r="E11" s="359" t="s">
        <v>412</v>
      </c>
      <c r="F11" s="383"/>
      <c r="G11" s="383"/>
      <c r="H11" s="383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3. 2. 2024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26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86" t="str">
        <f>'Rekapitulace stavby'!E14</f>
        <v>Vyplň údaj</v>
      </c>
      <c r="F20" s="351"/>
      <c r="G20" s="351"/>
      <c r="H20" s="351"/>
      <c r="I20" s="26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25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26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31</v>
      </c>
      <c r="I25" s="26" t="s">
        <v>25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26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32</v>
      </c>
      <c r="L28" s="31"/>
    </row>
    <row r="29" spans="2:12" s="7" customFormat="1" ht="16.5" customHeight="1">
      <c r="B29" s="93"/>
      <c r="E29" s="355" t="s">
        <v>1</v>
      </c>
      <c r="F29" s="355"/>
      <c r="G29" s="355"/>
      <c r="H29" s="355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33</v>
      </c>
      <c r="J32" s="65">
        <f>ROUND(J122,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35</v>
      </c>
      <c r="I34" s="34" t="s">
        <v>34</v>
      </c>
      <c r="J34" s="34" t="s">
        <v>36</v>
      </c>
      <c r="L34" s="31"/>
    </row>
    <row r="35" spans="2:12" s="1" customFormat="1" ht="14.45" customHeight="1">
      <c r="B35" s="31"/>
      <c r="D35" s="54" t="s">
        <v>37</v>
      </c>
      <c r="E35" s="26" t="s">
        <v>38</v>
      </c>
      <c r="F35" s="85">
        <f>ROUND((SUM(BE122:BE129)),  2)</f>
        <v>0</v>
      </c>
      <c r="I35" s="95">
        <v>0.21</v>
      </c>
      <c r="J35" s="85">
        <f>ROUND(((SUM(BE122:BE129))*I35),  2)</f>
        <v>0</v>
      </c>
      <c r="L35" s="31"/>
    </row>
    <row r="36" spans="2:12" s="1" customFormat="1" ht="14.45" customHeight="1">
      <c r="B36" s="31"/>
      <c r="E36" s="26" t="s">
        <v>39</v>
      </c>
      <c r="F36" s="85">
        <f>ROUND((SUM(BF122:BF129)),  2)</f>
        <v>0</v>
      </c>
      <c r="I36" s="95">
        <v>0.12</v>
      </c>
      <c r="J36" s="85">
        <f>ROUND(((SUM(BF122:BF129))*I36),  2)</f>
        <v>0</v>
      </c>
      <c r="L36" s="31"/>
    </row>
    <row r="37" spans="2:12" s="1" customFormat="1" ht="14.45" hidden="1" customHeight="1">
      <c r="B37" s="31"/>
      <c r="E37" s="26" t="s">
        <v>40</v>
      </c>
      <c r="F37" s="85">
        <f>ROUND((SUM(BG122:BG129)),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41</v>
      </c>
      <c r="F38" s="85">
        <f>ROUND((SUM(BH122:BH129)),  2)</f>
        <v>0</v>
      </c>
      <c r="I38" s="95">
        <v>0.12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42</v>
      </c>
      <c r="F39" s="85">
        <f>ROUND((SUM(BI122:BI129)),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43</v>
      </c>
      <c r="E41" s="56"/>
      <c r="F41" s="56"/>
      <c r="G41" s="98" t="s">
        <v>44</v>
      </c>
      <c r="H41" s="99" t="s">
        <v>45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102" t="s">
        <v>49</v>
      </c>
      <c r="G61" s="42" t="s">
        <v>48</v>
      </c>
      <c r="H61" s="33"/>
      <c r="I61" s="33"/>
      <c r="J61" s="103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102" t="s">
        <v>49</v>
      </c>
      <c r="G76" s="42" t="s">
        <v>48</v>
      </c>
      <c r="H76" s="33"/>
      <c r="I76" s="33"/>
      <c r="J76" s="103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117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384" t="str">
        <f>E7</f>
        <v>MVE VDJ BLUDOVICE</v>
      </c>
      <c r="F85" s="385"/>
      <c r="G85" s="385"/>
      <c r="H85" s="385"/>
      <c r="L85" s="31"/>
    </row>
    <row r="86" spans="2:12" ht="12" customHeight="1">
      <c r="B86" s="19"/>
      <c r="C86" s="26" t="s">
        <v>113</v>
      </c>
      <c r="L86" s="19"/>
    </row>
    <row r="87" spans="2:12" s="1" customFormat="1" ht="16.5" customHeight="1">
      <c r="B87" s="31"/>
      <c r="E87" s="384" t="s">
        <v>114</v>
      </c>
      <c r="F87" s="383"/>
      <c r="G87" s="383"/>
      <c r="H87" s="383"/>
      <c r="L87" s="31"/>
    </row>
    <row r="88" spans="2:12" s="1" customFormat="1" ht="12" customHeight="1">
      <c r="B88" s="31"/>
      <c r="C88" s="26" t="s">
        <v>115</v>
      </c>
      <c r="L88" s="31"/>
    </row>
    <row r="89" spans="2:12" s="1" customFormat="1" ht="16.5" customHeight="1">
      <c r="B89" s="31"/>
      <c r="E89" s="359" t="str">
        <f>E11</f>
        <v>VON 1 - Vedlejší rozpočtové náklady</v>
      </c>
      <c r="F89" s="383"/>
      <c r="G89" s="383"/>
      <c r="H89" s="383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3. 2. 2024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24</v>
      </c>
      <c r="F93" s="24" t="str">
        <f>E17</f>
        <v xml:space="preserve"> </v>
      </c>
      <c r="I93" s="26" t="s">
        <v>29</v>
      </c>
      <c r="J93" s="29" t="str">
        <f>E23</f>
        <v xml:space="preserve"> 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31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118</v>
      </c>
      <c r="D96" s="96"/>
      <c r="E96" s="96"/>
      <c r="F96" s="96"/>
      <c r="G96" s="96"/>
      <c r="H96" s="96"/>
      <c r="I96" s="96"/>
      <c r="J96" s="105" t="s">
        <v>119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120</v>
      </c>
      <c r="J98" s="65">
        <f>J122</f>
        <v>0</v>
      </c>
      <c r="L98" s="31"/>
      <c r="AU98" s="16" t="s">
        <v>121</v>
      </c>
    </row>
    <row r="99" spans="2:47" s="8" customFormat="1" ht="24.95" customHeight="1">
      <c r="B99" s="107"/>
      <c r="D99" s="108" t="s">
        <v>413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14" customFormat="1" ht="19.899999999999999" customHeight="1">
      <c r="B100" s="179"/>
      <c r="D100" s="180" t="s">
        <v>414</v>
      </c>
      <c r="E100" s="181"/>
      <c r="F100" s="181"/>
      <c r="G100" s="181"/>
      <c r="H100" s="181"/>
      <c r="I100" s="181"/>
      <c r="J100" s="182">
        <f>J124</f>
        <v>0</v>
      </c>
      <c r="L100" s="179"/>
    </row>
    <row r="101" spans="2:47" s="1" customFormat="1" ht="21.75" customHeight="1">
      <c r="B101" s="31"/>
      <c r="L101" s="31"/>
    </row>
    <row r="102" spans="2:47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47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47" s="1" customFormat="1" ht="24.95" customHeight="1">
      <c r="B107" s="31"/>
      <c r="C107" s="20" t="s">
        <v>133</v>
      </c>
      <c r="L107" s="31"/>
    </row>
    <row r="108" spans="2:47" s="1" customFormat="1" ht="6.95" customHeight="1">
      <c r="B108" s="31"/>
      <c r="L108" s="31"/>
    </row>
    <row r="109" spans="2:47" s="1" customFormat="1" ht="12" customHeight="1">
      <c r="B109" s="31"/>
      <c r="C109" s="26" t="s">
        <v>16</v>
      </c>
      <c r="L109" s="31"/>
    </row>
    <row r="110" spans="2:47" s="1" customFormat="1" ht="16.5" customHeight="1">
      <c r="B110" s="31"/>
      <c r="E110" s="384" t="str">
        <f>E7</f>
        <v>MVE VDJ BLUDOVICE</v>
      </c>
      <c r="F110" s="385"/>
      <c r="G110" s="385"/>
      <c r="H110" s="385"/>
      <c r="L110" s="31"/>
    </row>
    <row r="111" spans="2:47" ht="12" customHeight="1">
      <c r="B111" s="19"/>
      <c r="C111" s="26" t="s">
        <v>113</v>
      </c>
      <c r="L111" s="19"/>
    </row>
    <row r="112" spans="2:47" s="1" customFormat="1" ht="16.5" customHeight="1">
      <c r="B112" s="31"/>
      <c r="E112" s="384" t="s">
        <v>114</v>
      </c>
      <c r="F112" s="383"/>
      <c r="G112" s="383"/>
      <c r="H112" s="383"/>
      <c r="L112" s="31"/>
    </row>
    <row r="113" spans="2:65" s="1" customFormat="1" ht="12" customHeight="1">
      <c r="B113" s="31"/>
      <c r="C113" s="26" t="s">
        <v>115</v>
      </c>
      <c r="L113" s="31"/>
    </row>
    <row r="114" spans="2:65" s="1" customFormat="1" ht="16.5" customHeight="1">
      <c r="B114" s="31"/>
      <c r="E114" s="359" t="str">
        <f>E11</f>
        <v>VON 1 - Vedlejší rozpočtové náklady</v>
      </c>
      <c r="F114" s="383"/>
      <c r="G114" s="383"/>
      <c r="H114" s="383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F14</f>
        <v xml:space="preserve"> </v>
      </c>
      <c r="I116" s="26" t="s">
        <v>22</v>
      </c>
      <c r="J116" s="51" t="str">
        <f>IF(J14="","",J14)</f>
        <v>3. 2. 2024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E17</f>
        <v xml:space="preserve"> </v>
      </c>
      <c r="I118" s="26" t="s">
        <v>29</v>
      </c>
      <c r="J118" s="29" t="str">
        <f>E23</f>
        <v xml:space="preserve"> </v>
      </c>
      <c r="L118" s="31"/>
    </row>
    <row r="119" spans="2:65" s="1" customFormat="1" ht="15.2" customHeight="1">
      <c r="B119" s="31"/>
      <c r="C119" s="26" t="s">
        <v>27</v>
      </c>
      <c r="F119" s="24" t="str">
        <f>IF(E20="","",E20)</f>
        <v>Vyplň údaj</v>
      </c>
      <c r="I119" s="26" t="s">
        <v>31</v>
      </c>
      <c r="J119" s="29" t="str">
        <f>E26</f>
        <v xml:space="preserve"> 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134</v>
      </c>
      <c r="D121" s="113" t="s">
        <v>58</v>
      </c>
      <c r="E121" s="113" t="s">
        <v>54</v>
      </c>
      <c r="F121" s="113" t="s">
        <v>55</v>
      </c>
      <c r="G121" s="113" t="s">
        <v>135</v>
      </c>
      <c r="H121" s="113" t="s">
        <v>136</v>
      </c>
      <c r="I121" s="113" t="s">
        <v>137</v>
      </c>
      <c r="J121" s="114" t="s">
        <v>119</v>
      </c>
      <c r="K121" s="115" t="s">
        <v>138</v>
      </c>
      <c r="L121" s="111"/>
      <c r="M121" s="58" t="s">
        <v>1</v>
      </c>
      <c r="N121" s="59" t="s">
        <v>37</v>
      </c>
      <c r="O121" s="59" t="s">
        <v>139</v>
      </c>
      <c r="P121" s="59" t="s">
        <v>140</v>
      </c>
      <c r="Q121" s="59" t="s">
        <v>141</v>
      </c>
      <c r="R121" s="59" t="s">
        <v>142</v>
      </c>
      <c r="S121" s="59" t="s">
        <v>143</v>
      </c>
      <c r="T121" s="60" t="s">
        <v>144</v>
      </c>
    </row>
    <row r="122" spans="2:65" s="1" customFormat="1" ht="22.9" customHeight="1">
      <c r="B122" s="31"/>
      <c r="C122" s="63" t="s">
        <v>145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72</v>
      </c>
      <c r="AU122" s="16" t="s">
        <v>121</v>
      </c>
      <c r="BK122" s="119">
        <f>BK123</f>
        <v>0</v>
      </c>
    </row>
    <row r="123" spans="2:65" s="10" customFormat="1" ht="25.9" customHeight="1">
      <c r="B123" s="120"/>
      <c r="D123" s="121" t="s">
        <v>72</v>
      </c>
      <c r="E123" s="122" t="s">
        <v>415</v>
      </c>
      <c r="F123" s="122" t="s">
        <v>101</v>
      </c>
      <c r="I123" s="123"/>
      <c r="J123" s="124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177</v>
      </c>
      <c r="AT123" s="128" t="s">
        <v>72</v>
      </c>
      <c r="AU123" s="128" t="s">
        <v>73</v>
      </c>
      <c r="AY123" s="121" t="s">
        <v>147</v>
      </c>
      <c r="BK123" s="129">
        <f>BK124</f>
        <v>0</v>
      </c>
    </row>
    <row r="124" spans="2:65" s="10" customFormat="1" ht="22.9" customHeight="1">
      <c r="B124" s="120"/>
      <c r="D124" s="121" t="s">
        <v>72</v>
      </c>
      <c r="E124" s="183" t="s">
        <v>416</v>
      </c>
      <c r="F124" s="183" t="s">
        <v>417</v>
      </c>
      <c r="I124" s="123"/>
      <c r="J124" s="184">
        <f>BK124</f>
        <v>0</v>
      </c>
      <c r="L124" s="120"/>
      <c r="M124" s="125"/>
      <c r="P124" s="126">
        <f>SUM(P125:P129)</f>
        <v>0</v>
      </c>
      <c r="R124" s="126">
        <f>SUM(R125:R129)</f>
        <v>0</v>
      </c>
      <c r="T124" s="127">
        <f>SUM(T125:T129)</f>
        <v>0</v>
      </c>
      <c r="AR124" s="121" t="s">
        <v>177</v>
      </c>
      <c r="AT124" s="128" t="s">
        <v>72</v>
      </c>
      <c r="AU124" s="128" t="s">
        <v>80</v>
      </c>
      <c r="AY124" s="121" t="s">
        <v>147</v>
      </c>
      <c r="BK124" s="129">
        <f>SUM(BK125:BK129)</f>
        <v>0</v>
      </c>
    </row>
    <row r="125" spans="2:65" s="1" customFormat="1" ht="16.5" customHeight="1">
      <c r="B125" s="31"/>
      <c r="C125" s="130" t="s">
        <v>80</v>
      </c>
      <c r="D125" s="130" t="s">
        <v>148</v>
      </c>
      <c r="E125" s="131" t="s">
        <v>418</v>
      </c>
      <c r="F125" s="132" t="s">
        <v>419</v>
      </c>
      <c r="G125" s="133" t="s">
        <v>420</v>
      </c>
      <c r="H125" s="134">
        <v>1</v>
      </c>
      <c r="I125" s="135"/>
      <c r="J125" s="136">
        <f>ROUND(I125*H125,2)</f>
        <v>0</v>
      </c>
      <c r="K125" s="137"/>
      <c r="L125" s="31"/>
      <c r="M125" s="138" t="s">
        <v>1</v>
      </c>
      <c r="N125" s="139" t="s">
        <v>38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152</v>
      </c>
      <c r="AT125" s="142" t="s">
        <v>148</v>
      </c>
      <c r="AU125" s="142" t="s">
        <v>82</v>
      </c>
      <c r="AY125" s="16" t="s">
        <v>147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80</v>
      </c>
      <c r="BK125" s="143">
        <f>ROUND(I125*H125,2)</f>
        <v>0</v>
      </c>
      <c r="BL125" s="16" t="s">
        <v>152</v>
      </c>
      <c r="BM125" s="142" t="s">
        <v>82</v>
      </c>
    </row>
    <row r="126" spans="2:65" s="1" customFormat="1" ht="24.2" customHeight="1">
      <c r="B126" s="31"/>
      <c r="C126" s="130" t="s">
        <v>82</v>
      </c>
      <c r="D126" s="130" t="s">
        <v>148</v>
      </c>
      <c r="E126" s="131" t="s">
        <v>421</v>
      </c>
      <c r="F126" s="132" t="s">
        <v>422</v>
      </c>
      <c r="G126" s="133" t="s">
        <v>420</v>
      </c>
      <c r="H126" s="134">
        <v>1</v>
      </c>
      <c r="I126" s="135"/>
      <c r="J126" s="136">
        <f>ROUND(I126*H126,2)</f>
        <v>0</v>
      </c>
      <c r="K126" s="137"/>
      <c r="L126" s="31"/>
      <c r="M126" s="138" t="s">
        <v>1</v>
      </c>
      <c r="N126" s="139" t="s">
        <v>38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152</v>
      </c>
      <c r="AT126" s="142" t="s">
        <v>148</v>
      </c>
      <c r="AU126" s="142" t="s">
        <v>82</v>
      </c>
      <c r="AY126" s="16" t="s">
        <v>147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80</v>
      </c>
      <c r="BK126" s="143">
        <f>ROUND(I126*H126,2)</f>
        <v>0</v>
      </c>
      <c r="BL126" s="16" t="s">
        <v>152</v>
      </c>
      <c r="BM126" s="142" t="s">
        <v>152</v>
      </c>
    </row>
    <row r="127" spans="2:65" s="1" customFormat="1" ht="24.2" customHeight="1">
      <c r="B127" s="31"/>
      <c r="C127" s="130" t="s">
        <v>167</v>
      </c>
      <c r="D127" s="130" t="s">
        <v>148</v>
      </c>
      <c r="E127" s="131" t="s">
        <v>423</v>
      </c>
      <c r="F127" s="132" t="s">
        <v>424</v>
      </c>
      <c r="G127" s="133" t="s">
        <v>420</v>
      </c>
      <c r="H127" s="134">
        <v>1</v>
      </c>
      <c r="I127" s="135"/>
      <c r="J127" s="136">
        <f>ROUND(I127*H127,2)</f>
        <v>0</v>
      </c>
      <c r="K127" s="137"/>
      <c r="L127" s="31"/>
      <c r="M127" s="138" t="s">
        <v>1</v>
      </c>
      <c r="N127" s="139" t="s">
        <v>38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152</v>
      </c>
      <c r="AT127" s="142" t="s">
        <v>148</v>
      </c>
      <c r="AU127" s="142" t="s">
        <v>82</v>
      </c>
      <c r="AY127" s="16" t="s">
        <v>147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80</v>
      </c>
      <c r="BK127" s="143">
        <f>ROUND(I127*H127,2)</f>
        <v>0</v>
      </c>
      <c r="BL127" s="16" t="s">
        <v>152</v>
      </c>
      <c r="BM127" s="142" t="s">
        <v>182</v>
      </c>
    </row>
    <row r="128" spans="2:65" s="1" customFormat="1" ht="21.75" customHeight="1">
      <c r="B128" s="31"/>
      <c r="C128" s="130" t="s">
        <v>152</v>
      </c>
      <c r="D128" s="130" t="s">
        <v>148</v>
      </c>
      <c r="E128" s="131" t="s">
        <v>425</v>
      </c>
      <c r="F128" s="132" t="s">
        <v>426</v>
      </c>
      <c r="G128" s="133" t="s">
        <v>420</v>
      </c>
      <c r="H128" s="134">
        <v>1</v>
      </c>
      <c r="I128" s="135"/>
      <c r="J128" s="136">
        <f>ROUND(I128*H128,2)</f>
        <v>0</v>
      </c>
      <c r="K128" s="137"/>
      <c r="L128" s="31"/>
      <c r="M128" s="138" t="s">
        <v>1</v>
      </c>
      <c r="N128" s="139" t="s">
        <v>38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152</v>
      </c>
      <c r="AT128" s="142" t="s">
        <v>148</v>
      </c>
      <c r="AU128" s="142" t="s">
        <v>82</v>
      </c>
      <c r="AY128" s="16" t="s">
        <v>147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80</v>
      </c>
      <c r="BK128" s="143">
        <f>ROUND(I128*H128,2)</f>
        <v>0</v>
      </c>
      <c r="BL128" s="16" t="s">
        <v>152</v>
      </c>
      <c r="BM128" s="142" t="s">
        <v>197</v>
      </c>
    </row>
    <row r="129" spans="2:65" s="1" customFormat="1" ht="24.2" customHeight="1">
      <c r="B129" s="31"/>
      <c r="C129" s="130" t="s">
        <v>177</v>
      </c>
      <c r="D129" s="130" t="s">
        <v>148</v>
      </c>
      <c r="E129" s="131" t="s">
        <v>427</v>
      </c>
      <c r="F129" s="132" t="s">
        <v>428</v>
      </c>
      <c r="G129" s="133" t="s">
        <v>420</v>
      </c>
      <c r="H129" s="134">
        <v>1</v>
      </c>
      <c r="I129" s="135"/>
      <c r="J129" s="136">
        <f>ROUND(I129*H129,2)</f>
        <v>0</v>
      </c>
      <c r="K129" s="137"/>
      <c r="L129" s="31"/>
      <c r="M129" s="185" t="s">
        <v>1</v>
      </c>
      <c r="N129" s="186" t="s">
        <v>38</v>
      </c>
      <c r="O129" s="187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AR129" s="142" t="s">
        <v>152</v>
      </c>
      <c r="AT129" s="142" t="s">
        <v>148</v>
      </c>
      <c r="AU129" s="142" t="s">
        <v>82</v>
      </c>
      <c r="AY129" s="16" t="s">
        <v>147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80</v>
      </c>
      <c r="BK129" s="143">
        <f>ROUND(I129*H129,2)</f>
        <v>0</v>
      </c>
      <c r="BL129" s="16" t="s">
        <v>152</v>
      </c>
      <c r="BM129" s="142" t="s">
        <v>208</v>
      </c>
    </row>
    <row r="130" spans="2:65" s="1" customFormat="1" ht="6.95" customHeight="1"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31"/>
    </row>
  </sheetData>
  <sheetProtection algorithmName="SHA-512" hashValue="xtghOXxRs5S5jQjCLi2GmOuNT3hK2Mv4C7m6OGr4K4NGfw5N1iZeiCNrgjZ8T0Dmo+QjgjFKi1J7PQDaCCzWXw==" saltValue="+kqc0jI3h/hpwHLvxRSPwyXBBlJpnydOJo1zO1AqfpmFYUysCwgmRgoForfzloJRFP+LtUzV8E1uu7fD3Pd/xw==" spinCount="100000" sheet="1" objects="1" scenarios="1" formatColumns="0" formatRows="0" autoFilter="0"/>
  <autoFilter ref="C121:K129" xr:uid="{00000000-0009-0000-0000-000006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2"/>
  <sheetViews>
    <sheetView showGridLines="0" topLeftCell="A10" workbookViewId="0">
      <selection activeCell="I125" sqref="I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105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112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84" t="str">
        <f>'Rekapitulace stavby'!K6</f>
        <v>MVE VDJ BLUDOVICE</v>
      </c>
      <c r="F7" s="385"/>
      <c r="G7" s="385"/>
      <c r="H7" s="385"/>
      <c r="L7" s="19"/>
    </row>
    <row r="8" spans="2:46" ht="12" customHeight="1">
      <c r="B8" s="19"/>
      <c r="D8" s="26" t="s">
        <v>113</v>
      </c>
      <c r="L8" s="19"/>
    </row>
    <row r="9" spans="2:46" s="1" customFormat="1" ht="16.5" customHeight="1">
      <c r="B9" s="31"/>
      <c r="E9" s="384" t="s">
        <v>114</v>
      </c>
      <c r="F9" s="383"/>
      <c r="G9" s="383"/>
      <c r="H9" s="383"/>
      <c r="L9" s="31"/>
    </row>
    <row r="10" spans="2:46" s="1" customFormat="1" ht="12" customHeight="1">
      <c r="B10" s="31"/>
      <c r="D10" s="26" t="s">
        <v>115</v>
      </c>
      <c r="L10" s="31"/>
    </row>
    <row r="11" spans="2:46" s="1" customFormat="1" ht="16.5" customHeight="1">
      <c r="B11" s="31"/>
      <c r="E11" s="359" t="s">
        <v>429</v>
      </c>
      <c r="F11" s="383"/>
      <c r="G11" s="383"/>
      <c r="H11" s="383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3. 2. 2024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26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86" t="str">
        <f>'Rekapitulace stavby'!E14</f>
        <v>Vyplň údaj</v>
      </c>
      <c r="F20" s="351"/>
      <c r="G20" s="351"/>
      <c r="H20" s="351"/>
      <c r="I20" s="26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25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26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31</v>
      </c>
      <c r="I25" s="26" t="s">
        <v>25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26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32</v>
      </c>
      <c r="L28" s="31"/>
    </row>
    <row r="29" spans="2:12" s="7" customFormat="1" ht="16.5" customHeight="1">
      <c r="B29" s="93"/>
      <c r="E29" s="355" t="s">
        <v>1</v>
      </c>
      <c r="F29" s="355"/>
      <c r="G29" s="355"/>
      <c r="H29" s="355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33</v>
      </c>
      <c r="J32" s="65">
        <f>ROUND(J122,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35</v>
      </c>
      <c r="I34" s="34" t="s">
        <v>34</v>
      </c>
      <c r="J34" s="34" t="s">
        <v>36</v>
      </c>
      <c r="L34" s="31"/>
    </row>
    <row r="35" spans="2:12" s="1" customFormat="1" ht="14.45" customHeight="1">
      <c r="B35" s="31"/>
      <c r="D35" s="54" t="s">
        <v>37</v>
      </c>
      <c r="E35" s="26" t="s">
        <v>38</v>
      </c>
      <c r="F35" s="85">
        <f>ROUND((SUM(BE122:BE131)),  2)</f>
        <v>0</v>
      </c>
      <c r="I35" s="95">
        <v>0.21</v>
      </c>
      <c r="J35" s="85">
        <f>ROUND(((SUM(BE122:BE131))*I35),  2)</f>
        <v>0</v>
      </c>
      <c r="L35" s="31"/>
    </row>
    <row r="36" spans="2:12" s="1" customFormat="1" ht="14.45" customHeight="1">
      <c r="B36" s="31"/>
      <c r="E36" s="26" t="s">
        <v>39</v>
      </c>
      <c r="F36" s="85">
        <f>ROUND((SUM(BF122:BF131)),  2)</f>
        <v>0</v>
      </c>
      <c r="I36" s="95">
        <v>0.12</v>
      </c>
      <c r="J36" s="85">
        <f>ROUND(((SUM(BF122:BF131))*I36),  2)</f>
        <v>0</v>
      </c>
      <c r="L36" s="31"/>
    </row>
    <row r="37" spans="2:12" s="1" customFormat="1" ht="14.45" hidden="1" customHeight="1">
      <c r="B37" s="31"/>
      <c r="E37" s="26" t="s">
        <v>40</v>
      </c>
      <c r="F37" s="85">
        <f>ROUND((SUM(BG122:BG131)),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41</v>
      </c>
      <c r="F38" s="85">
        <f>ROUND((SUM(BH122:BH131)),  2)</f>
        <v>0</v>
      </c>
      <c r="I38" s="95">
        <v>0.12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42</v>
      </c>
      <c r="F39" s="85">
        <f>ROUND((SUM(BI122:BI131)),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43</v>
      </c>
      <c r="E41" s="56"/>
      <c r="F41" s="56"/>
      <c r="G41" s="98" t="s">
        <v>44</v>
      </c>
      <c r="H41" s="99" t="s">
        <v>45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102" t="s">
        <v>49</v>
      </c>
      <c r="G61" s="42" t="s">
        <v>48</v>
      </c>
      <c r="H61" s="33"/>
      <c r="I61" s="33"/>
      <c r="J61" s="103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102" t="s">
        <v>49</v>
      </c>
      <c r="G76" s="42" t="s">
        <v>48</v>
      </c>
      <c r="H76" s="33"/>
      <c r="I76" s="33"/>
      <c r="J76" s="103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117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384" t="str">
        <f>E7</f>
        <v>MVE VDJ BLUDOVICE</v>
      </c>
      <c r="F85" s="385"/>
      <c r="G85" s="385"/>
      <c r="H85" s="385"/>
      <c r="L85" s="31"/>
    </row>
    <row r="86" spans="2:12" ht="12" customHeight="1">
      <c r="B86" s="19"/>
      <c r="C86" s="26" t="s">
        <v>113</v>
      </c>
      <c r="L86" s="19"/>
    </row>
    <row r="87" spans="2:12" s="1" customFormat="1" ht="16.5" customHeight="1">
      <c r="B87" s="31"/>
      <c r="E87" s="384" t="s">
        <v>114</v>
      </c>
      <c r="F87" s="383"/>
      <c r="G87" s="383"/>
      <c r="H87" s="383"/>
      <c r="L87" s="31"/>
    </row>
    <row r="88" spans="2:12" s="1" customFormat="1" ht="12" customHeight="1">
      <c r="B88" s="31"/>
      <c r="C88" s="26" t="s">
        <v>115</v>
      </c>
      <c r="L88" s="31"/>
    </row>
    <row r="89" spans="2:12" s="1" customFormat="1" ht="16.5" customHeight="1">
      <c r="B89" s="31"/>
      <c r="E89" s="359" t="str">
        <f>E11</f>
        <v>VON 2 - Ostatní rozpočtové náklady</v>
      </c>
      <c r="F89" s="383"/>
      <c r="G89" s="383"/>
      <c r="H89" s="383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3. 2. 2024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24</v>
      </c>
      <c r="F93" s="24" t="str">
        <f>E17</f>
        <v xml:space="preserve"> </v>
      </c>
      <c r="I93" s="26" t="s">
        <v>29</v>
      </c>
      <c r="J93" s="29" t="str">
        <f>E23</f>
        <v xml:space="preserve"> 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31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118</v>
      </c>
      <c r="D96" s="96"/>
      <c r="E96" s="96"/>
      <c r="F96" s="96"/>
      <c r="G96" s="96"/>
      <c r="H96" s="96"/>
      <c r="I96" s="96"/>
      <c r="J96" s="105" t="s">
        <v>119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120</v>
      </c>
      <c r="J98" s="65">
        <f>J122</f>
        <v>0</v>
      </c>
      <c r="L98" s="31"/>
      <c r="AU98" s="16" t="s">
        <v>121</v>
      </c>
    </row>
    <row r="99" spans="2:47" s="8" customFormat="1" ht="24.95" customHeight="1">
      <c r="B99" s="107"/>
      <c r="D99" s="108" t="s">
        <v>430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14" customFormat="1" ht="19.899999999999999" customHeight="1">
      <c r="B100" s="179"/>
      <c r="D100" s="180" t="s">
        <v>431</v>
      </c>
      <c r="E100" s="181"/>
      <c r="F100" s="181"/>
      <c r="G100" s="181"/>
      <c r="H100" s="181"/>
      <c r="I100" s="181"/>
      <c r="J100" s="182">
        <f>J124</f>
        <v>0</v>
      </c>
      <c r="L100" s="179"/>
    </row>
    <row r="101" spans="2:47" s="1" customFormat="1" ht="21.75" customHeight="1">
      <c r="B101" s="31"/>
      <c r="L101" s="31"/>
    </row>
    <row r="102" spans="2:47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47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47" s="1" customFormat="1" ht="24.95" customHeight="1">
      <c r="B107" s="31"/>
      <c r="C107" s="20" t="s">
        <v>133</v>
      </c>
      <c r="L107" s="31"/>
    </row>
    <row r="108" spans="2:47" s="1" customFormat="1" ht="6.95" customHeight="1">
      <c r="B108" s="31"/>
      <c r="L108" s="31"/>
    </row>
    <row r="109" spans="2:47" s="1" customFormat="1" ht="12" customHeight="1">
      <c r="B109" s="31"/>
      <c r="C109" s="26" t="s">
        <v>16</v>
      </c>
      <c r="L109" s="31"/>
    </row>
    <row r="110" spans="2:47" s="1" customFormat="1" ht="16.5" customHeight="1">
      <c r="B110" s="31"/>
      <c r="E110" s="384" t="str">
        <f>E7</f>
        <v>MVE VDJ BLUDOVICE</v>
      </c>
      <c r="F110" s="385"/>
      <c r="G110" s="385"/>
      <c r="H110" s="385"/>
      <c r="L110" s="31"/>
    </row>
    <row r="111" spans="2:47" ht="12" customHeight="1">
      <c r="B111" s="19"/>
      <c r="C111" s="26" t="s">
        <v>113</v>
      </c>
      <c r="L111" s="19"/>
    </row>
    <row r="112" spans="2:47" s="1" customFormat="1" ht="16.5" customHeight="1">
      <c r="B112" s="31"/>
      <c r="E112" s="384" t="s">
        <v>114</v>
      </c>
      <c r="F112" s="383"/>
      <c r="G112" s="383"/>
      <c r="H112" s="383"/>
      <c r="L112" s="31"/>
    </row>
    <row r="113" spans="2:65" s="1" customFormat="1" ht="12" customHeight="1">
      <c r="B113" s="31"/>
      <c r="C113" s="26" t="s">
        <v>115</v>
      </c>
      <c r="L113" s="31"/>
    </row>
    <row r="114" spans="2:65" s="1" customFormat="1" ht="16.5" customHeight="1">
      <c r="B114" s="31"/>
      <c r="E114" s="359" t="str">
        <f>E11</f>
        <v>VON 2 - Ostatní rozpočtové náklady</v>
      </c>
      <c r="F114" s="383"/>
      <c r="G114" s="383"/>
      <c r="H114" s="383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F14</f>
        <v xml:space="preserve"> </v>
      </c>
      <c r="I116" s="26" t="s">
        <v>22</v>
      </c>
      <c r="J116" s="51" t="str">
        <f>IF(J14="","",J14)</f>
        <v>3. 2. 2024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E17</f>
        <v xml:space="preserve"> </v>
      </c>
      <c r="I118" s="26" t="s">
        <v>29</v>
      </c>
      <c r="J118" s="29" t="str">
        <f>E23</f>
        <v xml:space="preserve"> </v>
      </c>
      <c r="L118" s="31"/>
    </row>
    <row r="119" spans="2:65" s="1" customFormat="1" ht="15.2" customHeight="1">
      <c r="B119" s="31"/>
      <c r="C119" s="26" t="s">
        <v>27</v>
      </c>
      <c r="F119" s="24" t="str">
        <f>IF(E20="","",E20)</f>
        <v>Vyplň údaj</v>
      </c>
      <c r="I119" s="26" t="s">
        <v>31</v>
      </c>
      <c r="J119" s="29" t="str">
        <f>E26</f>
        <v xml:space="preserve"> </v>
      </c>
      <c r="L119" s="31"/>
    </row>
    <row r="120" spans="2:65" s="1" customFormat="1" ht="10.35" customHeight="1">
      <c r="B120" s="31"/>
      <c r="L120" s="31"/>
    </row>
    <row r="121" spans="2:65" s="9" customFormat="1" ht="29.25" customHeight="1">
      <c r="B121" s="111"/>
      <c r="C121" s="112" t="s">
        <v>134</v>
      </c>
      <c r="D121" s="113" t="s">
        <v>58</v>
      </c>
      <c r="E121" s="113" t="s">
        <v>54</v>
      </c>
      <c r="F121" s="113" t="s">
        <v>55</v>
      </c>
      <c r="G121" s="113" t="s">
        <v>135</v>
      </c>
      <c r="H121" s="113" t="s">
        <v>136</v>
      </c>
      <c r="I121" s="113" t="s">
        <v>137</v>
      </c>
      <c r="J121" s="114" t="s">
        <v>119</v>
      </c>
      <c r="K121" s="115" t="s">
        <v>138</v>
      </c>
      <c r="L121" s="111"/>
      <c r="M121" s="58" t="s">
        <v>1</v>
      </c>
      <c r="N121" s="59" t="s">
        <v>37</v>
      </c>
      <c r="O121" s="59" t="s">
        <v>139</v>
      </c>
      <c r="P121" s="59" t="s">
        <v>140</v>
      </c>
      <c r="Q121" s="59" t="s">
        <v>141</v>
      </c>
      <c r="R121" s="59" t="s">
        <v>142</v>
      </c>
      <c r="S121" s="59" t="s">
        <v>143</v>
      </c>
      <c r="T121" s="60" t="s">
        <v>144</v>
      </c>
    </row>
    <row r="122" spans="2:65" s="1" customFormat="1" ht="22.9" customHeight="1">
      <c r="B122" s="31"/>
      <c r="C122" s="63" t="s">
        <v>145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72</v>
      </c>
      <c r="AU122" s="16" t="s">
        <v>121</v>
      </c>
      <c r="BK122" s="119">
        <f>BK123</f>
        <v>0</v>
      </c>
    </row>
    <row r="123" spans="2:65" s="10" customFormat="1" ht="25.9" customHeight="1">
      <c r="B123" s="120"/>
      <c r="D123" s="121" t="s">
        <v>72</v>
      </c>
      <c r="E123" s="122" t="s">
        <v>432</v>
      </c>
      <c r="F123" s="122" t="s">
        <v>433</v>
      </c>
      <c r="I123" s="123"/>
      <c r="J123" s="124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152</v>
      </c>
      <c r="AT123" s="128" t="s">
        <v>72</v>
      </c>
      <c r="AU123" s="128" t="s">
        <v>73</v>
      </c>
      <c r="AY123" s="121" t="s">
        <v>147</v>
      </c>
      <c r="BK123" s="129">
        <f>BK124</f>
        <v>0</v>
      </c>
    </row>
    <row r="124" spans="2:65" s="10" customFormat="1" ht="22.9" customHeight="1">
      <c r="B124" s="120"/>
      <c r="D124" s="121" t="s">
        <v>72</v>
      </c>
      <c r="E124" s="183" t="s">
        <v>434</v>
      </c>
      <c r="F124" s="183" t="s">
        <v>435</v>
      </c>
      <c r="I124" s="123"/>
      <c r="J124" s="184">
        <f>BK124</f>
        <v>0</v>
      </c>
      <c r="L124" s="120"/>
      <c r="M124" s="125"/>
      <c r="P124" s="126">
        <f>SUM(P125:P131)</f>
        <v>0</v>
      </c>
      <c r="R124" s="126">
        <f>SUM(R125:R131)</f>
        <v>0</v>
      </c>
      <c r="T124" s="127">
        <f>SUM(T125:T131)</f>
        <v>0</v>
      </c>
      <c r="AR124" s="121" t="s">
        <v>80</v>
      </c>
      <c r="AT124" s="128" t="s">
        <v>72</v>
      </c>
      <c r="AU124" s="128" t="s">
        <v>80</v>
      </c>
      <c r="AY124" s="121" t="s">
        <v>147</v>
      </c>
      <c r="BK124" s="129">
        <f>SUM(BK125:BK131)</f>
        <v>0</v>
      </c>
    </row>
    <row r="125" spans="2:65" s="1" customFormat="1" ht="62.65" customHeight="1">
      <c r="B125" s="31"/>
      <c r="C125" s="130" t="s">
        <v>80</v>
      </c>
      <c r="D125" s="130" t="s">
        <v>148</v>
      </c>
      <c r="E125" s="131" t="s">
        <v>436</v>
      </c>
      <c r="F125" s="132" t="s">
        <v>437</v>
      </c>
      <c r="G125" s="133" t="s">
        <v>420</v>
      </c>
      <c r="H125" s="134">
        <v>1</v>
      </c>
      <c r="I125" s="135"/>
      <c r="J125" s="136">
        <f t="shared" ref="J125:J131" si="0">ROUND(I125*H125,2)</f>
        <v>0</v>
      </c>
      <c r="K125" s="137"/>
      <c r="L125" s="31"/>
      <c r="M125" s="138" t="s">
        <v>1</v>
      </c>
      <c r="N125" s="139" t="s">
        <v>38</v>
      </c>
      <c r="P125" s="140">
        <f t="shared" ref="P125:P131" si="1">O125*H125</f>
        <v>0</v>
      </c>
      <c r="Q125" s="140">
        <v>0</v>
      </c>
      <c r="R125" s="140">
        <f t="shared" ref="R125:R131" si="2">Q125*H125</f>
        <v>0</v>
      </c>
      <c r="S125" s="140">
        <v>0</v>
      </c>
      <c r="T125" s="141">
        <f t="shared" ref="T125:T131" si="3">S125*H125</f>
        <v>0</v>
      </c>
      <c r="AR125" s="142" t="s">
        <v>152</v>
      </c>
      <c r="AT125" s="142" t="s">
        <v>148</v>
      </c>
      <c r="AU125" s="142" t="s">
        <v>82</v>
      </c>
      <c r="AY125" s="16" t="s">
        <v>147</v>
      </c>
      <c r="BE125" s="143">
        <f t="shared" ref="BE125:BE131" si="4">IF(N125="základní",J125,0)</f>
        <v>0</v>
      </c>
      <c r="BF125" s="143">
        <f t="shared" ref="BF125:BF131" si="5">IF(N125="snížená",J125,0)</f>
        <v>0</v>
      </c>
      <c r="BG125" s="143">
        <f t="shared" ref="BG125:BG131" si="6">IF(N125="zákl. přenesená",J125,0)</f>
        <v>0</v>
      </c>
      <c r="BH125" s="143">
        <f t="shared" ref="BH125:BH131" si="7">IF(N125="sníž. přenesená",J125,0)</f>
        <v>0</v>
      </c>
      <c r="BI125" s="143">
        <f t="shared" ref="BI125:BI131" si="8">IF(N125="nulová",J125,0)</f>
        <v>0</v>
      </c>
      <c r="BJ125" s="16" t="s">
        <v>80</v>
      </c>
      <c r="BK125" s="143">
        <f t="shared" ref="BK125:BK131" si="9">ROUND(I125*H125,2)</f>
        <v>0</v>
      </c>
      <c r="BL125" s="16" t="s">
        <v>152</v>
      </c>
      <c r="BM125" s="142" t="s">
        <v>82</v>
      </c>
    </row>
    <row r="126" spans="2:65" s="1" customFormat="1" ht="24.2" customHeight="1">
      <c r="B126" s="31"/>
      <c r="C126" s="130" t="s">
        <v>82</v>
      </c>
      <c r="D126" s="130" t="s">
        <v>148</v>
      </c>
      <c r="E126" s="131" t="s">
        <v>438</v>
      </c>
      <c r="F126" s="132" t="s">
        <v>439</v>
      </c>
      <c r="G126" s="133" t="s">
        <v>420</v>
      </c>
      <c r="H126" s="134">
        <v>1</v>
      </c>
      <c r="I126" s="135"/>
      <c r="J126" s="136">
        <f t="shared" si="0"/>
        <v>0</v>
      </c>
      <c r="K126" s="137"/>
      <c r="L126" s="31"/>
      <c r="M126" s="138" t="s">
        <v>1</v>
      </c>
      <c r="N126" s="139" t="s">
        <v>38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152</v>
      </c>
      <c r="AT126" s="142" t="s">
        <v>148</v>
      </c>
      <c r="AU126" s="142" t="s">
        <v>82</v>
      </c>
      <c r="AY126" s="16" t="s">
        <v>147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6" t="s">
        <v>80</v>
      </c>
      <c r="BK126" s="143">
        <f t="shared" si="9"/>
        <v>0</v>
      </c>
      <c r="BL126" s="16" t="s">
        <v>152</v>
      </c>
      <c r="BM126" s="142" t="s">
        <v>152</v>
      </c>
    </row>
    <row r="127" spans="2:65" s="1" customFormat="1" ht="44.25" customHeight="1">
      <c r="B127" s="31"/>
      <c r="C127" s="130" t="s">
        <v>167</v>
      </c>
      <c r="D127" s="130" t="s">
        <v>148</v>
      </c>
      <c r="E127" s="131" t="s">
        <v>440</v>
      </c>
      <c r="F127" s="132" t="s">
        <v>441</v>
      </c>
      <c r="G127" s="133" t="s">
        <v>420</v>
      </c>
      <c r="H127" s="134">
        <v>1</v>
      </c>
      <c r="I127" s="135"/>
      <c r="J127" s="136">
        <f t="shared" si="0"/>
        <v>0</v>
      </c>
      <c r="K127" s="137"/>
      <c r="L127" s="31"/>
      <c r="M127" s="138" t="s">
        <v>1</v>
      </c>
      <c r="N127" s="139" t="s">
        <v>38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152</v>
      </c>
      <c r="AT127" s="142" t="s">
        <v>148</v>
      </c>
      <c r="AU127" s="142" t="s">
        <v>82</v>
      </c>
      <c r="AY127" s="16" t="s">
        <v>147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6" t="s">
        <v>80</v>
      </c>
      <c r="BK127" s="143">
        <f t="shared" si="9"/>
        <v>0</v>
      </c>
      <c r="BL127" s="16" t="s">
        <v>152</v>
      </c>
      <c r="BM127" s="142" t="s">
        <v>182</v>
      </c>
    </row>
    <row r="128" spans="2:65" s="1" customFormat="1" ht="24.2" customHeight="1">
      <c r="B128" s="31"/>
      <c r="C128" s="130" t="s">
        <v>152</v>
      </c>
      <c r="D128" s="130" t="s">
        <v>148</v>
      </c>
      <c r="E128" s="131" t="s">
        <v>442</v>
      </c>
      <c r="F128" s="132" t="s">
        <v>443</v>
      </c>
      <c r="G128" s="133" t="s">
        <v>420</v>
      </c>
      <c r="H128" s="134">
        <v>1</v>
      </c>
      <c r="I128" s="135"/>
      <c r="J128" s="136">
        <f t="shared" si="0"/>
        <v>0</v>
      </c>
      <c r="K128" s="137"/>
      <c r="L128" s="31"/>
      <c r="M128" s="138" t="s">
        <v>1</v>
      </c>
      <c r="N128" s="139" t="s">
        <v>38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152</v>
      </c>
      <c r="AT128" s="142" t="s">
        <v>148</v>
      </c>
      <c r="AU128" s="142" t="s">
        <v>82</v>
      </c>
      <c r="AY128" s="16" t="s">
        <v>147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6" t="s">
        <v>80</v>
      </c>
      <c r="BK128" s="143">
        <f t="shared" si="9"/>
        <v>0</v>
      </c>
      <c r="BL128" s="16" t="s">
        <v>152</v>
      </c>
      <c r="BM128" s="142" t="s">
        <v>197</v>
      </c>
    </row>
    <row r="129" spans="2:65" s="1" customFormat="1" ht="16.5" customHeight="1">
      <c r="B129" s="31"/>
      <c r="C129" s="130" t="s">
        <v>177</v>
      </c>
      <c r="D129" s="130" t="s">
        <v>148</v>
      </c>
      <c r="E129" s="131" t="s">
        <v>444</v>
      </c>
      <c r="F129" s="132" t="s">
        <v>445</v>
      </c>
      <c r="G129" s="133" t="s">
        <v>420</v>
      </c>
      <c r="H129" s="134">
        <v>1</v>
      </c>
      <c r="I129" s="135"/>
      <c r="J129" s="136">
        <f t="shared" si="0"/>
        <v>0</v>
      </c>
      <c r="K129" s="137"/>
      <c r="L129" s="31"/>
      <c r="M129" s="138" t="s">
        <v>1</v>
      </c>
      <c r="N129" s="139" t="s">
        <v>38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152</v>
      </c>
      <c r="AT129" s="142" t="s">
        <v>148</v>
      </c>
      <c r="AU129" s="142" t="s">
        <v>82</v>
      </c>
      <c r="AY129" s="16" t="s">
        <v>147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6" t="s">
        <v>80</v>
      </c>
      <c r="BK129" s="143">
        <f t="shared" si="9"/>
        <v>0</v>
      </c>
      <c r="BL129" s="16" t="s">
        <v>152</v>
      </c>
      <c r="BM129" s="142" t="s">
        <v>208</v>
      </c>
    </row>
    <row r="130" spans="2:65" s="1" customFormat="1" ht="24.2" customHeight="1">
      <c r="B130" s="31"/>
      <c r="C130" s="130" t="s">
        <v>182</v>
      </c>
      <c r="D130" s="130" t="s">
        <v>148</v>
      </c>
      <c r="E130" s="131" t="s">
        <v>446</v>
      </c>
      <c r="F130" s="132" t="s">
        <v>447</v>
      </c>
      <c r="G130" s="133" t="s">
        <v>420</v>
      </c>
      <c r="H130" s="134">
        <v>1</v>
      </c>
      <c r="I130" s="135"/>
      <c r="J130" s="136">
        <f t="shared" si="0"/>
        <v>0</v>
      </c>
      <c r="K130" s="137"/>
      <c r="L130" s="31"/>
      <c r="M130" s="138" t="s">
        <v>1</v>
      </c>
      <c r="N130" s="139" t="s">
        <v>38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152</v>
      </c>
      <c r="AT130" s="142" t="s">
        <v>148</v>
      </c>
      <c r="AU130" s="142" t="s">
        <v>82</v>
      </c>
      <c r="AY130" s="16" t="s">
        <v>147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6" t="s">
        <v>80</v>
      </c>
      <c r="BK130" s="143">
        <f t="shared" si="9"/>
        <v>0</v>
      </c>
      <c r="BL130" s="16" t="s">
        <v>152</v>
      </c>
      <c r="BM130" s="142" t="s">
        <v>8</v>
      </c>
    </row>
    <row r="131" spans="2:65" s="1" customFormat="1" ht="24.2" customHeight="1">
      <c r="B131" s="31"/>
      <c r="C131" s="130" t="s">
        <v>192</v>
      </c>
      <c r="D131" s="130" t="s">
        <v>148</v>
      </c>
      <c r="E131" s="131" t="s">
        <v>448</v>
      </c>
      <c r="F131" s="132" t="s">
        <v>449</v>
      </c>
      <c r="G131" s="133" t="s">
        <v>420</v>
      </c>
      <c r="H131" s="134">
        <v>1</v>
      </c>
      <c r="I131" s="135"/>
      <c r="J131" s="136">
        <f t="shared" si="0"/>
        <v>0</v>
      </c>
      <c r="K131" s="137"/>
      <c r="L131" s="31"/>
      <c r="M131" s="185" t="s">
        <v>1</v>
      </c>
      <c r="N131" s="186" t="s">
        <v>38</v>
      </c>
      <c r="O131" s="187"/>
      <c r="P131" s="188">
        <f t="shared" si="1"/>
        <v>0</v>
      </c>
      <c r="Q131" s="188">
        <v>0</v>
      </c>
      <c r="R131" s="188">
        <f t="shared" si="2"/>
        <v>0</v>
      </c>
      <c r="S131" s="188">
        <v>0</v>
      </c>
      <c r="T131" s="189">
        <f t="shared" si="3"/>
        <v>0</v>
      </c>
      <c r="AR131" s="142" t="s">
        <v>152</v>
      </c>
      <c r="AT131" s="142" t="s">
        <v>148</v>
      </c>
      <c r="AU131" s="142" t="s">
        <v>82</v>
      </c>
      <c r="AY131" s="16" t="s">
        <v>147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6" t="s">
        <v>80</v>
      </c>
      <c r="BK131" s="143">
        <f t="shared" si="9"/>
        <v>0</v>
      </c>
      <c r="BL131" s="16" t="s">
        <v>152</v>
      </c>
      <c r="BM131" s="142" t="s">
        <v>231</v>
      </c>
    </row>
    <row r="132" spans="2:65" s="1" customFormat="1" ht="6.95" customHeight="1"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31"/>
    </row>
  </sheetData>
  <sheetProtection algorithmName="SHA-512" hashValue="2L0gzJ+n+sJ04A1QcuclSrDaSh8gCGkxiUPhnFWowZG6jrnPoxCFlRljLp8n9MTmM1+vsrK2Ow1qh7GyxOfg/A==" saltValue="K4/PbKKt2EHySRxIDD9YvRD4NXnropRJ9CTpH0OkdqrCzSzOw6WVhXZAqq2KhxsCyEy4OMZ6S4SuDMwSEZqvGQ==" spinCount="100000" sheet="1" objects="1" scenarios="1" formatColumns="0" formatRows="0" autoFilter="0"/>
  <autoFilter ref="C121:K131" xr:uid="{00000000-0009-0000-0000-000007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56"/>
  <sheetViews>
    <sheetView showGridLines="0" topLeftCell="A10" workbookViewId="0">
      <selection activeCell="I264" sqref="I26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109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112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84" t="str">
        <f>'Rekapitulace stavby'!K6</f>
        <v>MVE VDJ BLUDOVICE</v>
      </c>
      <c r="F7" s="385"/>
      <c r="G7" s="385"/>
      <c r="H7" s="385"/>
      <c r="L7" s="19"/>
    </row>
    <row r="8" spans="2:46" ht="12" customHeight="1">
      <c r="B8" s="19"/>
      <c r="D8" s="26" t="s">
        <v>113</v>
      </c>
      <c r="L8" s="19"/>
    </row>
    <row r="9" spans="2:46" s="1" customFormat="1" ht="16.5" customHeight="1">
      <c r="B9" s="31"/>
      <c r="E9" s="384" t="s">
        <v>450</v>
      </c>
      <c r="F9" s="383"/>
      <c r="G9" s="383"/>
      <c r="H9" s="383"/>
      <c r="L9" s="31"/>
    </row>
    <row r="10" spans="2:46" s="1" customFormat="1" ht="12" customHeight="1">
      <c r="B10" s="31"/>
      <c r="D10" s="26" t="s">
        <v>115</v>
      </c>
      <c r="L10" s="31"/>
    </row>
    <row r="11" spans="2:46" s="1" customFormat="1" ht="16.5" customHeight="1">
      <c r="B11" s="31"/>
      <c r="E11" s="359" t="s">
        <v>116</v>
      </c>
      <c r="F11" s="383"/>
      <c r="G11" s="383"/>
      <c r="H11" s="383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3. 2. 2024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/>
      </c>
      <c r="L16" s="31"/>
    </row>
    <row r="17" spans="2:12" s="1" customFormat="1" ht="18" customHeight="1">
      <c r="B17" s="31"/>
      <c r="E17" s="24" t="str">
        <f>IF('Rekapitulace stavby'!E11="","",'Rekapitulace stavby'!E11)</f>
        <v xml:space="preserve"> </v>
      </c>
      <c r="I17" s="26" t="s">
        <v>26</v>
      </c>
      <c r="J17" s="24" t="str">
        <f>IF('Rekapitulace stavby'!AN11="","",'Rekapitulace stavby'!AN11)</f>
        <v/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86" t="str">
        <f>'Rekapitulace stavby'!E14</f>
        <v>Vyplň údaj</v>
      </c>
      <c r="F20" s="351"/>
      <c r="G20" s="351"/>
      <c r="H20" s="351"/>
      <c r="I20" s="26" t="s">
        <v>26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25</v>
      </c>
      <c r="J22" s="24" t="str">
        <f>IF('Rekapitulace stavby'!AN16="","",'Rekapitulace stavby'!AN16)</f>
        <v/>
      </c>
      <c r="L22" s="31"/>
    </row>
    <row r="23" spans="2:12" s="1" customFormat="1" ht="18" customHeight="1">
      <c r="B23" s="31"/>
      <c r="E23" s="24" t="str">
        <f>IF('Rekapitulace stavby'!E17="","",'Rekapitulace stavby'!E17)</f>
        <v xml:space="preserve"> </v>
      </c>
      <c r="I23" s="26" t="s">
        <v>26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31</v>
      </c>
      <c r="I25" s="26" t="s">
        <v>25</v>
      </c>
      <c r="J25" s="24" t="str">
        <f>IF('Rekapitulace stavby'!AN19="","",'Rekapitulace stavby'!AN19)</f>
        <v/>
      </c>
      <c r="L25" s="31"/>
    </row>
    <row r="26" spans="2:12" s="1" customFormat="1" ht="18" customHeight="1">
      <c r="B26" s="31"/>
      <c r="E26" s="24" t="str">
        <f>IF('Rekapitulace stavby'!E20="","",'Rekapitulace stavby'!E20)</f>
        <v xml:space="preserve"> </v>
      </c>
      <c r="I26" s="26" t="s">
        <v>26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32</v>
      </c>
      <c r="L28" s="31"/>
    </row>
    <row r="29" spans="2:12" s="7" customFormat="1" ht="16.5" customHeight="1">
      <c r="B29" s="93"/>
      <c r="E29" s="355" t="s">
        <v>1</v>
      </c>
      <c r="F29" s="355"/>
      <c r="G29" s="355"/>
      <c r="H29" s="355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33</v>
      </c>
      <c r="J32" s="65">
        <f>ROUND(J135,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35</v>
      </c>
      <c r="I34" s="34" t="s">
        <v>34</v>
      </c>
      <c r="J34" s="34" t="s">
        <v>36</v>
      </c>
      <c r="L34" s="31"/>
    </row>
    <row r="35" spans="2:12" s="1" customFormat="1" ht="14.45" customHeight="1">
      <c r="B35" s="31"/>
      <c r="D35" s="54" t="s">
        <v>37</v>
      </c>
      <c r="E35" s="26" t="s">
        <v>38</v>
      </c>
      <c r="F35" s="85">
        <f>ROUND((SUM(BE135:BE355)),  2)</f>
        <v>0</v>
      </c>
      <c r="I35" s="95">
        <v>0.21</v>
      </c>
      <c r="J35" s="85">
        <f>ROUND(((SUM(BE135:BE355))*I35),  2)</f>
        <v>0</v>
      </c>
      <c r="L35" s="31"/>
    </row>
    <row r="36" spans="2:12" s="1" customFormat="1" ht="14.45" customHeight="1">
      <c r="B36" s="31"/>
      <c r="E36" s="26" t="s">
        <v>39</v>
      </c>
      <c r="F36" s="85">
        <f>ROUND((SUM(BF135:BF355)),  2)</f>
        <v>0</v>
      </c>
      <c r="I36" s="95">
        <v>0.12</v>
      </c>
      <c r="J36" s="85">
        <f>ROUND(((SUM(BF135:BF355))*I36),  2)</f>
        <v>0</v>
      </c>
      <c r="L36" s="31"/>
    </row>
    <row r="37" spans="2:12" s="1" customFormat="1" ht="14.45" hidden="1" customHeight="1">
      <c r="B37" s="31"/>
      <c r="E37" s="26" t="s">
        <v>40</v>
      </c>
      <c r="F37" s="85">
        <f>ROUND((SUM(BG135:BG355)),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41</v>
      </c>
      <c r="F38" s="85">
        <f>ROUND((SUM(BH135:BH355)),  2)</f>
        <v>0</v>
      </c>
      <c r="I38" s="95">
        <v>0.12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42</v>
      </c>
      <c r="F39" s="85">
        <f>ROUND((SUM(BI135:BI355)),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43</v>
      </c>
      <c r="E41" s="56"/>
      <c r="F41" s="56"/>
      <c r="G41" s="98" t="s">
        <v>44</v>
      </c>
      <c r="H41" s="99" t="s">
        <v>45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102" t="s">
        <v>49</v>
      </c>
      <c r="G61" s="42" t="s">
        <v>48</v>
      </c>
      <c r="H61" s="33"/>
      <c r="I61" s="33"/>
      <c r="J61" s="103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102" t="s">
        <v>49</v>
      </c>
      <c r="G76" s="42" t="s">
        <v>48</v>
      </c>
      <c r="H76" s="33"/>
      <c r="I76" s="33"/>
      <c r="J76" s="103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117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384" t="str">
        <f>E7</f>
        <v>MVE VDJ BLUDOVICE</v>
      </c>
      <c r="F85" s="385"/>
      <c r="G85" s="385"/>
      <c r="H85" s="385"/>
      <c r="L85" s="31"/>
    </row>
    <row r="86" spans="2:12" ht="12" customHeight="1">
      <c r="B86" s="19"/>
      <c r="C86" s="26" t="s">
        <v>113</v>
      </c>
      <c r="L86" s="19"/>
    </row>
    <row r="87" spans="2:12" s="1" customFormat="1" ht="16.5" customHeight="1">
      <c r="B87" s="31"/>
      <c r="E87" s="384" t="s">
        <v>450</v>
      </c>
      <c r="F87" s="383"/>
      <c r="G87" s="383"/>
      <c r="H87" s="383"/>
      <c r="L87" s="31"/>
    </row>
    <row r="88" spans="2:12" s="1" customFormat="1" ht="12" customHeight="1">
      <c r="B88" s="31"/>
      <c r="C88" s="26" t="s">
        <v>115</v>
      </c>
      <c r="L88" s="31"/>
    </row>
    <row r="89" spans="2:12" s="1" customFormat="1" ht="16.5" customHeight="1">
      <c r="B89" s="31"/>
      <c r="E89" s="359" t="str">
        <f>E11</f>
        <v>D.1.1 - Rekonstrukce přítokového objektu - stavební část</v>
      </c>
      <c r="F89" s="383"/>
      <c r="G89" s="383"/>
      <c r="H89" s="383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 xml:space="preserve"> </v>
      </c>
      <c r="I91" s="26" t="s">
        <v>22</v>
      </c>
      <c r="J91" s="51" t="str">
        <f>IF(J14="","",J14)</f>
        <v>3. 2. 2024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24</v>
      </c>
      <c r="F93" s="24" t="str">
        <f>E17</f>
        <v xml:space="preserve"> </v>
      </c>
      <c r="I93" s="26" t="s">
        <v>29</v>
      </c>
      <c r="J93" s="29" t="str">
        <f>E23</f>
        <v xml:space="preserve"> 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31</v>
      </c>
      <c r="J94" s="29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118</v>
      </c>
      <c r="D96" s="96"/>
      <c r="E96" s="96"/>
      <c r="F96" s="96"/>
      <c r="G96" s="96"/>
      <c r="H96" s="96"/>
      <c r="I96" s="96"/>
      <c r="J96" s="105" t="s">
        <v>119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120</v>
      </c>
      <c r="J98" s="65">
        <f>J135</f>
        <v>0</v>
      </c>
      <c r="L98" s="31"/>
      <c r="AU98" s="16" t="s">
        <v>121</v>
      </c>
    </row>
    <row r="99" spans="2:47" s="8" customFormat="1" ht="24.95" customHeight="1">
      <c r="B99" s="107"/>
      <c r="D99" s="108" t="s">
        <v>451</v>
      </c>
      <c r="E99" s="109"/>
      <c r="F99" s="109"/>
      <c r="G99" s="109"/>
      <c r="H99" s="109"/>
      <c r="I99" s="109"/>
      <c r="J99" s="110">
        <f>J136</f>
        <v>0</v>
      </c>
      <c r="L99" s="107"/>
    </row>
    <row r="100" spans="2:47" s="14" customFormat="1" ht="19.899999999999999" customHeight="1">
      <c r="B100" s="179"/>
      <c r="D100" s="180" t="s">
        <v>452</v>
      </c>
      <c r="E100" s="181"/>
      <c r="F100" s="181"/>
      <c r="G100" s="181"/>
      <c r="H100" s="181"/>
      <c r="I100" s="181"/>
      <c r="J100" s="182">
        <f>J137</f>
        <v>0</v>
      </c>
      <c r="L100" s="179"/>
    </row>
    <row r="101" spans="2:47" s="14" customFormat="1" ht="19.899999999999999" customHeight="1">
      <c r="B101" s="179"/>
      <c r="D101" s="180" t="s">
        <v>453</v>
      </c>
      <c r="E101" s="181"/>
      <c r="F101" s="181"/>
      <c r="G101" s="181"/>
      <c r="H101" s="181"/>
      <c r="I101" s="181"/>
      <c r="J101" s="182">
        <f>J147</f>
        <v>0</v>
      </c>
      <c r="L101" s="179"/>
    </row>
    <row r="102" spans="2:47" s="14" customFormat="1" ht="19.899999999999999" customHeight="1">
      <c r="B102" s="179"/>
      <c r="D102" s="180" t="s">
        <v>454</v>
      </c>
      <c r="E102" s="181"/>
      <c r="F102" s="181"/>
      <c r="G102" s="181"/>
      <c r="H102" s="181"/>
      <c r="I102" s="181"/>
      <c r="J102" s="182">
        <f>J172</f>
        <v>0</v>
      </c>
      <c r="L102" s="179"/>
    </row>
    <row r="103" spans="2:47" s="14" customFormat="1" ht="19.899999999999999" customHeight="1">
      <c r="B103" s="179"/>
      <c r="D103" s="180" t="s">
        <v>455</v>
      </c>
      <c r="E103" s="181"/>
      <c r="F103" s="181"/>
      <c r="G103" s="181"/>
      <c r="H103" s="181"/>
      <c r="I103" s="181"/>
      <c r="J103" s="182">
        <f>J185</f>
        <v>0</v>
      </c>
      <c r="L103" s="179"/>
    </row>
    <row r="104" spans="2:47" s="14" customFormat="1" ht="19.899999999999999" customHeight="1">
      <c r="B104" s="179"/>
      <c r="D104" s="180" t="s">
        <v>456</v>
      </c>
      <c r="E104" s="181"/>
      <c r="F104" s="181"/>
      <c r="G104" s="181"/>
      <c r="H104" s="181"/>
      <c r="I104" s="181"/>
      <c r="J104" s="182">
        <f>J189</f>
        <v>0</v>
      </c>
      <c r="L104" s="179"/>
    </row>
    <row r="105" spans="2:47" s="14" customFormat="1" ht="19.899999999999999" customHeight="1">
      <c r="B105" s="179"/>
      <c r="D105" s="180" t="s">
        <v>457</v>
      </c>
      <c r="E105" s="181"/>
      <c r="F105" s="181"/>
      <c r="G105" s="181"/>
      <c r="H105" s="181"/>
      <c r="I105" s="181"/>
      <c r="J105" s="182">
        <f>J220</f>
        <v>0</v>
      </c>
      <c r="L105" s="179"/>
    </row>
    <row r="106" spans="2:47" s="14" customFormat="1" ht="19.899999999999999" customHeight="1">
      <c r="B106" s="179"/>
      <c r="D106" s="180" t="s">
        <v>458</v>
      </c>
      <c r="E106" s="181"/>
      <c r="F106" s="181"/>
      <c r="G106" s="181"/>
      <c r="H106" s="181"/>
      <c r="I106" s="181"/>
      <c r="J106" s="182">
        <f>J224</f>
        <v>0</v>
      </c>
      <c r="L106" s="179"/>
    </row>
    <row r="107" spans="2:47" s="14" customFormat="1" ht="19.899999999999999" customHeight="1">
      <c r="B107" s="179"/>
      <c r="D107" s="180" t="s">
        <v>459</v>
      </c>
      <c r="E107" s="181"/>
      <c r="F107" s="181"/>
      <c r="G107" s="181"/>
      <c r="H107" s="181"/>
      <c r="I107" s="181"/>
      <c r="J107" s="182">
        <f>J243</f>
        <v>0</v>
      </c>
      <c r="L107" s="179"/>
    </row>
    <row r="108" spans="2:47" s="14" customFormat="1" ht="19.899999999999999" customHeight="1">
      <c r="B108" s="179"/>
      <c r="D108" s="180" t="s">
        <v>460</v>
      </c>
      <c r="E108" s="181"/>
      <c r="F108" s="181"/>
      <c r="G108" s="181"/>
      <c r="H108" s="181"/>
      <c r="I108" s="181"/>
      <c r="J108" s="182">
        <f>J260</f>
        <v>0</v>
      </c>
      <c r="L108" s="179"/>
    </row>
    <row r="109" spans="2:47" s="8" customFormat="1" ht="24.95" customHeight="1">
      <c r="B109" s="107"/>
      <c r="D109" s="108" t="s">
        <v>461</v>
      </c>
      <c r="E109" s="109"/>
      <c r="F109" s="109"/>
      <c r="G109" s="109"/>
      <c r="H109" s="109"/>
      <c r="I109" s="109"/>
      <c r="J109" s="110">
        <f>J262</f>
        <v>0</v>
      </c>
      <c r="L109" s="107"/>
    </row>
    <row r="110" spans="2:47" s="14" customFormat="1" ht="19.899999999999999" customHeight="1">
      <c r="B110" s="179"/>
      <c r="D110" s="180" t="s">
        <v>462</v>
      </c>
      <c r="E110" s="181"/>
      <c r="F110" s="181"/>
      <c r="G110" s="181"/>
      <c r="H110" s="181"/>
      <c r="I110" s="181"/>
      <c r="J110" s="182">
        <f>J263</f>
        <v>0</v>
      </c>
      <c r="L110" s="179"/>
    </row>
    <row r="111" spans="2:47" s="14" customFormat="1" ht="19.899999999999999" customHeight="1">
      <c r="B111" s="179"/>
      <c r="D111" s="180" t="s">
        <v>463</v>
      </c>
      <c r="E111" s="181"/>
      <c r="F111" s="181"/>
      <c r="G111" s="181"/>
      <c r="H111" s="181"/>
      <c r="I111" s="181"/>
      <c r="J111" s="182">
        <f>J283</f>
        <v>0</v>
      </c>
      <c r="L111" s="179"/>
    </row>
    <row r="112" spans="2:47" s="14" customFormat="1" ht="19.899999999999999" customHeight="1">
      <c r="B112" s="179"/>
      <c r="D112" s="180" t="s">
        <v>464</v>
      </c>
      <c r="E112" s="181"/>
      <c r="F112" s="181"/>
      <c r="G112" s="181"/>
      <c r="H112" s="181"/>
      <c r="I112" s="181"/>
      <c r="J112" s="182">
        <f>J297</f>
        <v>0</v>
      </c>
      <c r="L112" s="179"/>
    </row>
    <row r="113" spans="2:12" s="14" customFormat="1" ht="19.899999999999999" customHeight="1">
      <c r="B113" s="179"/>
      <c r="D113" s="180" t="s">
        <v>465</v>
      </c>
      <c r="E113" s="181"/>
      <c r="F113" s="181"/>
      <c r="G113" s="181"/>
      <c r="H113" s="181"/>
      <c r="I113" s="181"/>
      <c r="J113" s="182">
        <f>J311</f>
        <v>0</v>
      </c>
      <c r="L113" s="179"/>
    </row>
    <row r="114" spans="2:12" s="1" customFormat="1" ht="21.75" customHeight="1">
      <c r="B114" s="31"/>
      <c r="L114" s="31"/>
    </row>
    <row r="115" spans="2:12" s="1" customFormat="1" ht="6.95" customHeight="1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1"/>
    </row>
    <row r="119" spans="2:12" s="1" customFormat="1" ht="6.95" customHeight="1"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31"/>
    </row>
    <row r="120" spans="2:12" s="1" customFormat="1" ht="24.95" customHeight="1">
      <c r="B120" s="31"/>
      <c r="C120" s="20" t="s">
        <v>133</v>
      </c>
      <c r="L120" s="31"/>
    </row>
    <row r="121" spans="2:12" s="1" customFormat="1" ht="6.95" customHeight="1">
      <c r="B121" s="31"/>
      <c r="L121" s="31"/>
    </row>
    <row r="122" spans="2:12" s="1" customFormat="1" ht="12" customHeight="1">
      <c r="B122" s="31"/>
      <c r="C122" s="26" t="s">
        <v>16</v>
      </c>
      <c r="L122" s="31"/>
    </row>
    <row r="123" spans="2:12" s="1" customFormat="1" ht="16.5" customHeight="1">
      <c r="B123" s="31"/>
      <c r="E123" s="384" t="str">
        <f>E7</f>
        <v>MVE VDJ BLUDOVICE</v>
      </c>
      <c r="F123" s="385"/>
      <c r="G123" s="385"/>
      <c r="H123" s="385"/>
      <c r="L123" s="31"/>
    </row>
    <row r="124" spans="2:12" ht="12" customHeight="1">
      <c r="B124" s="19"/>
      <c r="C124" s="26" t="s">
        <v>113</v>
      </c>
      <c r="L124" s="19"/>
    </row>
    <row r="125" spans="2:12" s="1" customFormat="1" ht="16.5" customHeight="1">
      <c r="B125" s="31"/>
      <c r="E125" s="384" t="s">
        <v>450</v>
      </c>
      <c r="F125" s="383"/>
      <c r="G125" s="383"/>
      <c r="H125" s="383"/>
      <c r="L125" s="31"/>
    </row>
    <row r="126" spans="2:12" s="1" customFormat="1" ht="12" customHeight="1">
      <c r="B126" s="31"/>
      <c r="C126" s="26" t="s">
        <v>115</v>
      </c>
      <c r="L126" s="31"/>
    </row>
    <row r="127" spans="2:12" s="1" customFormat="1" ht="16.5" customHeight="1">
      <c r="B127" s="31"/>
      <c r="E127" s="359" t="str">
        <f>E11</f>
        <v>D.1.1 - Rekonstrukce přítokového objektu - stavební část</v>
      </c>
      <c r="F127" s="383"/>
      <c r="G127" s="383"/>
      <c r="H127" s="383"/>
      <c r="L127" s="31"/>
    </row>
    <row r="128" spans="2:12" s="1" customFormat="1" ht="6.95" customHeight="1">
      <c r="B128" s="31"/>
      <c r="L128" s="31"/>
    </row>
    <row r="129" spans="2:65" s="1" customFormat="1" ht="12" customHeight="1">
      <c r="B129" s="31"/>
      <c r="C129" s="26" t="s">
        <v>20</v>
      </c>
      <c r="F129" s="24" t="str">
        <f>F14</f>
        <v xml:space="preserve"> </v>
      </c>
      <c r="I129" s="26" t="s">
        <v>22</v>
      </c>
      <c r="J129" s="51" t="str">
        <f>IF(J14="","",J14)</f>
        <v>3. 2. 2024</v>
      </c>
      <c r="L129" s="31"/>
    </row>
    <row r="130" spans="2:65" s="1" customFormat="1" ht="6.95" customHeight="1">
      <c r="B130" s="31"/>
      <c r="L130" s="31"/>
    </row>
    <row r="131" spans="2:65" s="1" customFormat="1" ht="15.2" customHeight="1">
      <c r="B131" s="31"/>
      <c r="C131" s="26" t="s">
        <v>24</v>
      </c>
      <c r="F131" s="24" t="str">
        <f>E17</f>
        <v xml:space="preserve"> </v>
      </c>
      <c r="I131" s="26" t="s">
        <v>29</v>
      </c>
      <c r="J131" s="29" t="str">
        <f>E23</f>
        <v xml:space="preserve"> </v>
      </c>
      <c r="L131" s="31"/>
    </row>
    <row r="132" spans="2:65" s="1" customFormat="1" ht="15.2" customHeight="1">
      <c r="B132" s="31"/>
      <c r="C132" s="26" t="s">
        <v>27</v>
      </c>
      <c r="F132" s="24" t="str">
        <f>IF(E20="","",E20)</f>
        <v>Vyplň údaj</v>
      </c>
      <c r="I132" s="26" t="s">
        <v>31</v>
      </c>
      <c r="J132" s="29" t="str">
        <f>E26</f>
        <v xml:space="preserve"> </v>
      </c>
      <c r="L132" s="31"/>
    </row>
    <row r="133" spans="2:65" s="1" customFormat="1" ht="10.35" customHeight="1">
      <c r="B133" s="31"/>
      <c r="L133" s="31"/>
    </row>
    <row r="134" spans="2:65" s="9" customFormat="1" ht="29.25" customHeight="1">
      <c r="B134" s="111"/>
      <c r="C134" s="112" t="s">
        <v>134</v>
      </c>
      <c r="D134" s="113" t="s">
        <v>58</v>
      </c>
      <c r="E134" s="113" t="s">
        <v>54</v>
      </c>
      <c r="F134" s="113" t="s">
        <v>55</v>
      </c>
      <c r="G134" s="113" t="s">
        <v>135</v>
      </c>
      <c r="H134" s="113" t="s">
        <v>136</v>
      </c>
      <c r="I134" s="113" t="s">
        <v>137</v>
      </c>
      <c r="J134" s="114" t="s">
        <v>119</v>
      </c>
      <c r="K134" s="115" t="s">
        <v>138</v>
      </c>
      <c r="L134" s="111"/>
      <c r="M134" s="58" t="s">
        <v>1</v>
      </c>
      <c r="N134" s="59" t="s">
        <v>37</v>
      </c>
      <c r="O134" s="59" t="s">
        <v>139</v>
      </c>
      <c r="P134" s="59" t="s">
        <v>140</v>
      </c>
      <c r="Q134" s="59" t="s">
        <v>141</v>
      </c>
      <c r="R134" s="59" t="s">
        <v>142</v>
      </c>
      <c r="S134" s="59" t="s">
        <v>143</v>
      </c>
      <c r="T134" s="60" t="s">
        <v>144</v>
      </c>
    </row>
    <row r="135" spans="2:65" s="1" customFormat="1" ht="22.9" customHeight="1">
      <c r="B135" s="31"/>
      <c r="C135" s="63" t="s">
        <v>145</v>
      </c>
      <c r="J135" s="116">
        <f>BK135</f>
        <v>0</v>
      </c>
      <c r="L135" s="31"/>
      <c r="M135" s="61"/>
      <c r="N135" s="52"/>
      <c r="O135" s="52"/>
      <c r="P135" s="117">
        <f>P136+P262</f>
        <v>0</v>
      </c>
      <c r="Q135" s="52"/>
      <c r="R135" s="117">
        <f>R136+R262</f>
        <v>14.123865500000003</v>
      </c>
      <c r="S135" s="52"/>
      <c r="T135" s="118">
        <f>T136+T262</f>
        <v>1.4002499999999998</v>
      </c>
      <c r="AT135" s="16" t="s">
        <v>72</v>
      </c>
      <c r="AU135" s="16" t="s">
        <v>121</v>
      </c>
      <c r="BK135" s="119">
        <f>BK136+BK262</f>
        <v>0</v>
      </c>
    </row>
    <row r="136" spans="2:65" s="10" customFormat="1" ht="25.9" customHeight="1">
      <c r="B136" s="120"/>
      <c r="D136" s="121" t="s">
        <v>72</v>
      </c>
      <c r="E136" s="122" t="s">
        <v>466</v>
      </c>
      <c r="F136" s="122" t="s">
        <v>467</v>
      </c>
      <c r="I136" s="123"/>
      <c r="J136" s="124">
        <f>BK136</f>
        <v>0</v>
      </c>
      <c r="L136" s="120"/>
      <c r="M136" s="125"/>
      <c r="P136" s="126">
        <f>P137+P147+P172+P185+P189+P220+P224+P243+P260</f>
        <v>0</v>
      </c>
      <c r="R136" s="126">
        <f>R137+R147+R172+R185+R189+R220+R224+R243+R260</f>
        <v>13.572659500000002</v>
      </c>
      <c r="T136" s="127">
        <f>T137+T147+T172+T185+T189+T220+T224+T243+T260</f>
        <v>1.3370999999999997</v>
      </c>
      <c r="AR136" s="121" t="s">
        <v>80</v>
      </c>
      <c r="AT136" s="128" t="s">
        <v>72</v>
      </c>
      <c r="AU136" s="128" t="s">
        <v>73</v>
      </c>
      <c r="AY136" s="121" t="s">
        <v>147</v>
      </c>
      <c r="BK136" s="129">
        <f>BK137+BK147+BK172+BK185+BK189+BK220+BK224+BK243+BK260</f>
        <v>0</v>
      </c>
    </row>
    <row r="137" spans="2:65" s="10" customFormat="1" ht="22.9" customHeight="1">
      <c r="B137" s="120"/>
      <c r="D137" s="121" t="s">
        <v>72</v>
      </c>
      <c r="E137" s="183" t="s">
        <v>80</v>
      </c>
      <c r="F137" s="183" t="s">
        <v>468</v>
      </c>
      <c r="I137" s="123"/>
      <c r="J137" s="184">
        <f>BK137</f>
        <v>0</v>
      </c>
      <c r="L137" s="120"/>
      <c r="M137" s="125"/>
      <c r="P137" s="126">
        <f>SUM(P138:P146)</f>
        <v>0</v>
      </c>
      <c r="R137" s="126">
        <f>SUM(R138:R146)</f>
        <v>2.2500000000000003E-3</v>
      </c>
      <c r="T137" s="127">
        <f>SUM(T138:T146)</f>
        <v>0</v>
      </c>
      <c r="AR137" s="121" t="s">
        <v>80</v>
      </c>
      <c r="AT137" s="128" t="s">
        <v>72</v>
      </c>
      <c r="AU137" s="128" t="s">
        <v>80</v>
      </c>
      <c r="AY137" s="121" t="s">
        <v>147</v>
      </c>
      <c r="BK137" s="129">
        <f>SUM(BK138:BK146)</f>
        <v>0</v>
      </c>
    </row>
    <row r="138" spans="2:65" s="1" customFormat="1" ht="55.5" customHeight="1">
      <c r="B138" s="31"/>
      <c r="C138" s="130" t="s">
        <v>80</v>
      </c>
      <c r="D138" s="130" t="s">
        <v>148</v>
      </c>
      <c r="E138" s="131" t="s">
        <v>469</v>
      </c>
      <c r="F138" s="132" t="s">
        <v>470</v>
      </c>
      <c r="G138" s="133" t="s">
        <v>162</v>
      </c>
      <c r="H138" s="134">
        <v>150</v>
      </c>
      <c r="I138" s="135"/>
      <c r="J138" s="136">
        <f>ROUND(I138*H138,2)</f>
        <v>0</v>
      </c>
      <c r="K138" s="137"/>
      <c r="L138" s="31"/>
      <c r="M138" s="138" t="s">
        <v>1</v>
      </c>
      <c r="N138" s="139" t="s">
        <v>38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152</v>
      </c>
      <c r="AT138" s="142" t="s">
        <v>148</v>
      </c>
      <c r="AU138" s="142" t="s">
        <v>82</v>
      </c>
      <c r="AY138" s="16" t="s">
        <v>147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80</v>
      </c>
      <c r="BK138" s="143">
        <f>ROUND(I138*H138,2)</f>
        <v>0</v>
      </c>
      <c r="BL138" s="16" t="s">
        <v>152</v>
      </c>
      <c r="BM138" s="142" t="s">
        <v>471</v>
      </c>
    </row>
    <row r="139" spans="2:65" s="11" customFormat="1">
      <c r="B139" s="144"/>
      <c r="D139" s="145" t="s">
        <v>154</v>
      </c>
      <c r="E139" s="146" t="s">
        <v>1</v>
      </c>
      <c r="F139" s="147" t="s">
        <v>472</v>
      </c>
      <c r="H139" s="146" t="s">
        <v>1</v>
      </c>
      <c r="I139" s="148"/>
      <c r="L139" s="144"/>
      <c r="M139" s="149"/>
      <c r="T139" s="150"/>
      <c r="AT139" s="146" t="s">
        <v>154</v>
      </c>
      <c r="AU139" s="146" t="s">
        <v>82</v>
      </c>
      <c r="AV139" s="11" t="s">
        <v>80</v>
      </c>
      <c r="AW139" s="11" t="s">
        <v>30</v>
      </c>
      <c r="AX139" s="11" t="s">
        <v>73</v>
      </c>
      <c r="AY139" s="146" t="s">
        <v>147</v>
      </c>
    </row>
    <row r="140" spans="2:65" s="12" customFormat="1">
      <c r="B140" s="151"/>
      <c r="D140" s="145" t="s">
        <v>154</v>
      </c>
      <c r="E140" s="152" t="s">
        <v>1</v>
      </c>
      <c r="F140" s="153" t="s">
        <v>235</v>
      </c>
      <c r="H140" s="154">
        <v>150</v>
      </c>
      <c r="I140" s="155"/>
      <c r="L140" s="151"/>
      <c r="M140" s="156"/>
      <c r="T140" s="157"/>
      <c r="AT140" s="152" t="s">
        <v>154</v>
      </c>
      <c r="AU140" s="152" t="s">
        <v>82</v>
      </c>
      <c r="AV140" s="12" t="s">
        <v>82</v>
      </c>
      <c r="AW140" s="12" t="s">
        <v>30</v>
      </c>
      <c r="AX140" s="12" t="s">
        <v>73</v>
      </c>
      <c r="AY140" s="152" t="s">
        <v>147</v>
      </c>
    </row>
    <row r="141" spans="2:65" s="13" customFormat="1">
      <c r="B141" s="158"/>
      <c r="D141" s="145" t="s">
        <v>154</v>
      </c>
      <c r="E141" s="159" t="s">
        <v>1</v>
      </c>
      <c r="F141" s="160" t="s">
        <v>159</v>
      </c>
      <c r="H141" s="161">
        <v>150</v>
      </c>
      <c r="I141" s="162"/>
      <c r="L141" s="158"/>
      <c r="M141" s="163"/>
      <c r="T141" s="164"/>
      <c r="AT141" s="159" t="s">
        <v>154</v>
      </c>
      <c r="AU141" s="159" t="s">
        <v>82</v>
      </c>
      <c r="AV141" s="13" t="s">
        <v>152</v>
      </c>
      <c r="AW141" s="13" t="s">
        <v>30</v>
      </c>
      <c r="AX141" s="13" t="s">
        <v>80</v>
      </c>
      <c r="AY141" s="159" t="s">
        <v>147</v>
      </c>
    </row>
    <row r="142" spans="2:65" s="1" customFormat="1" ht="37.9" customHeight="1">
      <c r="B142" s="31"/>
      <c r="C142" s="130" t="s">
        <v>82</v>
      </c>
      <c r="D142" s="130" t="s">
        <v>148</v>
      </c>
      <c r="E142" s="131" t="s">
        <v>473</v>
      </c>
      <c r="F142" s="132" t="s">
        <v>474</v>
      </c>
      <c r="G142" s="133" t="s">
        <v>162</v>
      </c>
      <c r="H142" s="134">
        <v>150</v>
      </c>
      <c r="I142" s="135"/>
      <c r="J142" s="136">
        <f>ROUND(I142*H142,2)</f>
        <v>0</v>
      </c>
      <c r="K142" s="137"/>
      <c r="L142" s="31"/>
      <c r="M142" s="138" t="s">
        <v>1</v>
      </c>
      <c r="N142" s="139" t="s">
        <v>38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152</v>
      </c>
      <c r="AT142" s="142" t="s">
        <v>148</v>
      </c>
      <c r="AU142" s="142" t="s">
        <v>82</v>
      </c>
      <c r="AY142" s="16" t="s">
        <v>147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80</v>
      </c>
      <c r="BK142" s="143">
        <f>ROUND(I142*H142,2)</f>
        <v>0</v>
      </c>
      <c r="BL142" s="16" t="s">
        <v>152</v>
      </c>
      <c r="BM142" s="142" t="s">
        <v>475</v>
      </c>
    </row>
    <row r="143" spans="2:65" s="11" customFormat="1">
      <c r="B143" s="144"/>
      <c r="D143" s="145" t="s">
        <v>154</v>
      </c>
      <c r="E143" s="146" t="s">
        <v>1</v>
      </c>
      <c r="F143" s="147" t="s">
        <v>472</v>
      </c>
      <c r="H143" s="146" t="s">
        <v>1</v>
      </c>
      <c r="I143" s="148"/>
      <c r="L143" s="144"/>
      <c r="M143" s="149"/>
      <c r="T143" s="150"/>
      <c r="AT143" s="146" t="s">
        <v>154</v>
      </c>
      <c r="AU143" s="146" t="s">
        <v>82</v>
      </c>
      <c r="AV143" s="11" t="s">
        <v>80</v>
      </c>
      <c r="AW143" s="11" t="s">
        <v>30</v>
      </c>
      <c r="AX143" s="11" t="s">
        <v>73</v>
      </c>
      <c r="AY143" s="146" t="s">
        <v>147</v>
      </c>
    </row>
    <row r="144" spans="2:65" s="12" customFormat="1">
      <c r="B144" s="151"/>
      <c r="D144" s="145" t="s">
        <v>154</v>
      </c>
      <c r="E144" s="152" t="s">
        <v>1</v>
      </c>
      <c r="F144" s="153" t="s">
        <v>235</v>
      </c>
      <c r="H144" s="154">
        <v>150</v>
      </c>
      <c r="I144" s="155"/>
      <c r="L144" s="151"/>
      <c r="M144" s="156"/>
      <c r="T144" s="157"/>
      <c r="AT144" s="152" t="s">
        <v>154</v>
      </c>
      <c r="AU144" s="152" t="s">
        <v>82</v>
      </c>
      <c r="AV144" s="12" t="s">
        <v>82</v>
      </c>
      <c r="AW144" s="12" t="s">
        <v>30</v>
      </c>
      <c r="AX144" s="12" t="s">
        <v>73</v>
      </c>
      <c r="AY144" s="152" t="s">
        <v>147</v>
      </c>
    </row>
    <row r="145" spans="2:65" s="13" customFormat="1">
      <c r="B145" s="158"/>
      <c r="D145" s="145" t="s">
        <v>154</v>
      </c>
      <c r="E145" s="159" t="s">
        <v>1</v>
      </c>
      <c r="F145" s="160" t="s">
        <v>159</v>
      </c>
      <c r="H145" s="161">
        <v>150</v>
      </c>
      <c r="I145" s="162"/>
      <c r="L145" s="158"/>
      <c r="M145" s="163"/>
      <c r="T145" s="164"/>
      <c r="AT145" s="159" t="s">
        <v>154</v>
      </c>
      <c r="AU145" s="159" t="s">
        <v>82</v>
      </c>
      <c r="AV145" s="13" t="s">
        <v>152</v>
      </c>
      <c r="AW145" s="13" t="s">
        <v>30</v>
      </c>
      <c r="AX145" s="13" t="s">
        <v>80</v>
      </c>
      <c r="AY145" s="159" t="s">
        <v>147</v>
      </c>
    </row>
    <row r="146" spans="2:65" s="1" customFormat="1" ht="16.5" customHeight="1">
      <c r="B146" s="31"/>
      <c r="C146" s="165" t="s">
        <v>167</v>
      </c>
      <c r="D146" s="165" t="s">
        <v>322</v>
      </c>
      <c r="E146" s="166" t="s">
        <v>476</v>
      </c>
      <c r="F146" s="167" t="s">
        <v>477</v>
      </c>
      <c r="G146" s="168" t="s">
        <v>255</v>
      </c>
      <c r="H146" s="169">
        <v>2.25</v>
      </c>
      <c r="I146" s="170"/>
      <c r="J146" s="171">
        <f>ROUND(I146*H146,2)</f>
        <v>0</v>
      </c>
      <c r="K146" s="172"/>
      <c r="L146" s="173"/>
      <c r="M146" s="174" t="s">
        <v>1</v>
      </c>
      <c r="N146" s="175" t="s">
        <v>38</v>
      </c>
      <c r="P146" s="140">
        <f>O146*H146</f>
        <v>0</v>
      </c>
      <c r="Q146" s="140">
        <v>1E-3</v>
      </c>
      <c r="R146" s="140">
        <f>Q146*H146</f>
        <v>2.2500000000000003E-3</v>
      </c>
      <c r="S146" s="140">
        <v>0</v>
      </c>
      <c r="T146" s="141">
        <f>S146*H146</f>
        <v>0</v>
      </c>
      <c r="AR146" s="142" t="s">
        <v>197</v>
      </c>
      <c r="AT146" s="142" t="s">
        <v>322</v>
      </c>
      <c r="AU146" s="142" t="s">
        <v>82</v>
      </c>
      <c r="AY146" s="16" t="s">
        <v>147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80</v>
      </c>
      <c r="BK146" s="143">
        <f>ROUND(I146*H146,2)</f>
        <v>0</v>
      </c>
      <c r="BL146" s="16" t="s">
        <v>152</v>
      </c>
      <c r="BM146" s="142" t="s">
        <v>478</v>
      </c>
    </row>
    <row r="147" spans="2:65" s="10" customFormat="1" ht="22.9" customHeight="1">
      <c r="B147" s="120"/>
      <c r="D147" s="121" t="s">
        <v>72</v>
      </c>
      <c r="E147" s="183" t="s">
        <v>479</v>
      </c>
      <c r="F147" s="183" t="s">
        <v>480</v>
      </c>
      <c r="I147" s="123"/>
      <c r="J147" s="184">
        <f>BK147</f>
        <v>0</v>
      </c>
      <c r="L147" s="120"/>
      <c r="M147" s="125"/>
      <c r="P147" s="126">
        <f>SUM(P148:P171)</f>
        <v>0</v>
      </c>
      <c r="R147" s="126">
        <f>SUM(R148:R171)</f>
        <v>10.711978200000001</v>
      </c>
      <c r="T147" s="127">
        <f>SUM(T148:T171)</f>
        <v>0</v>
      </c>
      <c r="AR147" s="121" t="s">
        <v>80</v>
      </c>
      <c r="AT147" s="128" t="s">
        <v>72</v>
      </c>
      <c r="AU147" s="128" t="s">
        <v>80</v>
      </c>
      <c r="AY147" s="121" t="s">
        <v>147</v>
      </c>
      <c r="BK147" s="129">
        <f>SUM(BK148:BK171)</f>
        <v>0</v>
      </c>
    </row>
    <row r="148" spans="2:65" s="1" customFormat="1" ht="49.15" customHeight="1">
      <c r="B148" s="31"/>
      <c r="C148" s="130" t="s">
        <v>152</v>
      </c>
      <c r="D148" s="130" t="s">
        <v>148</v>
      </c>
      <c r="E148" s="131" t="s">
        <v>481</v>
      </c>
      <c r="F148" s="132" t="s">
        <v>482</v>
      </c>
      <c r="G148" s="133" t="s">
        <v>162</v>
      </c>
      <c r="H148" s="134">
        <v>7.97</v>
      </c>
      <c r="I148" s="135"/>
      <c r="J148" s="136">
        <f>ROUND(I148*H148,2)</f>
        <v>0</v>
      </c>
      <c r="K148" s="137"/>
      <c r="L148" s="31"/>
      <c r="M148" s="138" t="s">
        <v>1</v>
      </c>
      <c r="N148" s="139" t="s">
        <v>38</v>
      </c>
      <c r="P148" s="140">
        <f>O148*H148</f>
        <v>0</v>
      </c>
      <c r="Q148" s="140">
        <v>1.8380000000000001E-2</v>
      </c>
      <c r="R148" s="140">
        <f>Q148*H148</f>
        <v>0.1464886</v>
      </c>
      <c r="S148" s="140">
        <v>0</v>
      </c>
      <c r="T148" s="141">
        <f>S148*H148</f>
        <v>0</v>
      </c>
      <c r="AR148" s="142" t="s">
        <v>152</v>
      </c>
      <c r="AT148" s="142" t="s">
        <v>148</v>
      </c>
      <c r="AU148" s="142" t="s">
        <v>82</v>
      </c>
      <c r="AY148" s="16" t="s">
        <v>147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80</v>
      </c>
      <c r="BK148" s="143">
        <f>ROUND(I148*H148,2)</f>
        <v>0</v>
      </c>
      <c r="BL148" s="16" t="s">
        <v>152</v>
      </c>
      <c r="BM148" s="142" t="s">
        <v>483</v>
      </c>
    </row>
    <row r="149" spans="2:65" s="11" customFormat="1">
      <c r="B149" s="144"/>
      <c r="D149" s="145" t="s">
        <v>154</v>
      </c>
      <c r="E149" s="146" t="s">
        <v>1</v>
      </c>
      <c r="F149" s="147" t="s">
        <v>484</v>
      </c>
      <c r="H149" s="146" t="s">
        <v>1</v>
      </c>
      <c r="I149" s="148"/>
      <c r="L149" s="144"/>
      <c r="M149" s="149"/>
      <c r="T149" s="150"/>
      <c r="AT149" s="146" t="s">
        <v>154</v>
      </c>
      <c r="AU149" s="146" t="s">
        <v>82</v>
      </c>
      <c r="AV149" s="11" t="s">
        <v>80</v>
      </c>
      <c r="AW149" s="11" t="s">
        <v>30</v>
      </c>
      <c r="AX149" s="11" t="s">
        <v>73</v>
      </c>
      <c r="AY149" s="146" t="s">
        <v>147</v>
      </c>
    </row>
    <row r="150" spans="2:65" s="12" customFormat="1">
      <c r="B150" s="151"/>
      <c r="D150" s="145" t="s">
        <v>154</v>
      </c>
      <c r="E150" s="152" t="s">
        <v>1</v>
      </c>
      <c r="F150" s="153" t="s">
        <v>485</v>
      </c>
      <c r="H150" s="154">
        <v>159.4</v>
      </c>
      <c r="I150" s="155"/>
      <c r="L150" s="151"/>
      <c r="M150" s="156"/>
      <c r="T150" s="157"/>
      <c r="AT150" s="152" t="s">
        <v>154</v>
      </c>
      <c r="AU150" s="152" t="s">
        <v>82</v>
      </c>
      <c r="AV150" s="12" t="s">
        <v>82</v>
      </c>
      <c r="AW150" s="12" t="s">
        <v>30</v>
      </c>
      <c r="AX150" s="12" t="s">
        <v>73</v>
      </c>
      <c r="AY150" s="152" t="s">
        <v>147</v>
      </c>
    </row>
    <row r="151" spans="2:65" s="13" customFormat="1">
      <c r="B151" s="158"/>
      <c r="D151" s="145" t="s">
        <v>154</v>
      </c>
      <c r="E151" s="159" t="s">
        <v>1</v>
      </c>
      <c r="F151" s="160" t="s">
        <v>159</v>
      </c>
      <c r="H151" s="161">
        <v>159.4</v>
      </c>
      <c r="I151" s="162"/>
      <c r="L151" s="158"/>
      <c r="M151" s="163"/>
      <c r="T151" s="164"/>
      <c r="AT151" s="159" t="s">
        <v>154</v>
      </c>
      <c r="AU151" s="159" t="s">
        <v>82</v>
      </c>
      <c r="AV151" s="13" t="s">
        <v>152</v>
      </c>
      <c r="AW151" s="13" t="s">
        <v>30</v>
      </c>
      <c r="AX151" s="13" t="s">
        <v>73</v>
      </c>
      <c r="AY151" s="159" t="s">
        <v>147</v>
      </c>
    </row>
    <row r="152" spans="2:65" s="11" customFormat="1">
      <c r="B152" s="144"/>
      <c r="D152" s="145" t="s">
        <v>154</v>
      </c>
      <c r="E152" s="146" t="s">
        <v>1</v>
      </c>
      <c r="F152" s="147" t="s">
        <v>486</v>
      </c>
      <c r="H152" s="146" t="s">
        <v>1</v>
      </c>
      <c r="I152" s="148"/>
      <c r="L152" s="144"/>
      <c r="M152" s="149"/>
      <c r="T152" s="150"/>
      <c r="AT152" s="146" t="s">
        <v>154</v>
      </c>
      <c r="AU152" s="146" t="s">
        <v>82</v>
      </c>
      <c r="AV152" s="11" t="s">
        <v>80</v>
      </c>
      <c r="AW152" s="11" t="s">
        <v>30</v>
      </c>
      <c r="AX152" s="11" t="s">
        <v>73</v>
      </c>
      <c r="AY152" s="146" t="s">
        <v>147</v>
      </c>
    </row>
    <row r="153" spans="2:65" s="12" customFormat="1">
      <c r="B153" s="151"/>
      <c r="D153" s="145" t="s">
        <v>154</v>
      </c>
      <c r="E153" s="152" t="s">
        <v>1</v>
      </c>
      <c r="F153" s="153" t="s">
        <v>487</v>
      </c>
      <c r="H153" s="154">
        <v>7.97</v>
      </c>
      <c r="I153" s="155"/>
      <c r="L153" s="151"/>
      <c r="M153" s="156"/>
      <c r="T153" s="157"/>
      <c r="AT153" s="152" t="s">
        <v>154</v>
      </c>
      <c r="AU153" s="152" t="s">
        <v>82</v>
      </c>
      <c r="AV153" s="12" t="s">
        <v>82</v>
      </c>
      <c r="AW153" s="12" t="s">
        <v>30</v>
      </c>
      <c r="AX153" s="12" t="s">
        <v>73</v>
      </c>
      <c r="AY153" s="152" t="s">
        <v>147</v>
      </c>
    </row>
    <row r="154" spans="2:65" s="13" customFormat="1">
      <c r="B154" s="158"/>
      <c r="D154" s="145" t="s">
        <v>154</v>
      </c>
      <c r="E154" s="159" t="s">
        <v>1</v>
      </c>
      <c r="F154" s="160" t="s">
        <v>159</v>
      </c>
      <c r="H154" s="161">
        <v>7.97</v>
      </c>
      <c r="I154" s="162"/>
      <c r="L154" s="158"/>
      <c r="M154" s="163"/>
      <c r="T154" s="164"/>
      <c r="AT154" s="159" t="s">
        <v>154</v>
      </c>
      <c r="AU154" s="159" t="s">
        <v>82</v>
      </c>
      <c r="AV154" s="13" t="s">
        <v>152</v>
      </c>
      <c r="AW154" s="13" t="s">
        <v>30</v>
      </c>
      <c r="AX154" s="13" t="s">
        <v>80</v>
      </c>
      <c r="AY154" s="159" t="s">
        <v>147</v>
      </c>
    </row>
    <row r="155" spans="2:65" s="1" customFormat="1" ht="49.15" customHeight="1">
      <c r="B155" s="31"/>
      <c r="C155" s="130" t="s">
        <v>177</v>
      </c>
      <c r="D155" s="130" t="s">
        <v>148</v>
      </c>
      <c r="E155" s="131" t="s">
        <v>488</v>
      </c>
      <c r="F155" s="132" t="s">
        <v>489</v>
      </c>
      <c r="G155" s="133" t="s">
        <v>162</v>
      </c>
      <c r="H155" s="134">
        <v>159.4</v>
      </c>
      <c r="I155" s="135"/>
      <c r="J155" s="136">
        <f>ROUND(I155*H155,2)</f>
        <v>0</v>
      </c>
      <c r="K155" s="137"/>
      <c r="L155" s="31"/>
      <c r="M155" s="138" t="s">
        <v>1</v>
      </c>
      <c r="N155" s="139" t="s">
        <v>38</v>
      </c>
      <c r="P155" s="140">
        <f>O155*H155</f>
        <v>0</v>
      </c>
      <c r="Q155" s="140">
        <v>1.7000000000000001E-2</v>
      </c>
      <c r="R155" s="140">
        <f>Q155*H155</f>
        <v>2.7098000000000004</v>
      </c>
      <c r="S155" s="140">
        <v>0</v>
      </c>
      <c r="T155" s="141">
        <f>S155*H155</f>
        <v>0</v>
      </c>
      <c r="AR155" s="142" t="s">
        <v>152</v>
      </c>
      <c r="AT155" s="142" t="s">
        <v>148</v>
      </c>
      <c r="AU155" s="142" t="s">
        <v>82</v>
      </c>
      <c r="AY155" s="16" t="s">
        <v>147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80</v>
      </c>
      <c r="BK155" s="143">
        <f>ROUND(I155*H155,2)</f>
        <v>0</v>
      </c>
      <c r="BL155" s="16" t="s">
        <v>152</v>
      </c>
      <c r="BM155" s="142" t="s">
        <v>490</v>
      </c>
    </row>
    <row r="156" spans="2:65" s="12" customFormat="1">
      <c r="B156" s="151"/>
      <c r="D156" s="145" t="s">
        <v>154</v>
      </c>
      <c r="E156" s="152" t="s">
        <v>1</v>
      </c>
      <c r="F156" s="153" t="s">
        <v>485</v>
      </c>
      <c r="H156" s="154">
        <v>159.4</v>
      </c>
      <c r="I156" s="155"/>
      <c r="L156" s="151"/>
      <c r="M156" s="156"/>
      <c r="T156" s="157"/>
      <c r="AT156" s="152" t="s">
        <v>154</v>
      </c>
      <c r="AU156" s="152" t="s">
        <v>82</v>
      </c>
      <c r="AV156" s="12" t="s">
        <v>82</v>
      </c>
      <c r="AW156" s="12" t="s">
        <v>30</v>
      </c>
      <c r="AX156" s="12" t="s">
        <v>73</v>
      </c>
      <c r="AY156" s="152" t="s">
        <v>147</v>
      </c>
    </row>
    <row r="157" spans="2:65" s="13" customFormat="1">
      <c r="B157" s="158"/>
      <c r="D157" s="145" t="s">
        <v>154</v>
      </c>
      <c r="E157" s="159" t="s">
        <v>1</v>
      </c>
      <c r="F157" s="160" t="s">
        <v>159</v>
      </c>
      <c r="H157" s="161">
        <v>159.4</v>
      </c>
      <c r="I157" s="162"/>
      <c r="L157" s="158"/>
      <c r="M157" s="163"/>
      <c r="T157" s="164"/>
      <c r="AT157" s="159" t="s">
        <v>154</v>
      </c>
      <c r="AU157" s="159" t="s">
        <v>82</v>
      </c>
      <c r="AV157" s="13" t="s">
        <v>152</v>
      </c>
      <c r="AW157" s="13" t="s">
        <v>30</v>
      </c>
      <c r="AX157" s="13" t="s">
        <v>80</v>
      </c>
      <c r="AY157" s="159" t="s">
        <v>147</v>
      </c>
    </row>
    <row r="158" spans="2:65" s="1" customFormat="1" ht="44.25" customHeight="1">
      <c r="B158" s="31"/>
      <c r="C158" s="130" t="s">
        <v>182</v>
      </c>
      <c r="D158" s="130" t="s">
        <v>148</v>
      </c>
      <c r="E158" s="131" t="s">
        <v>491</v>
      </c>
      <c r="F158" s="132" t="s">
        <v>492</v>
      </c>
      <c r="G158" s="133" t="s">
        <v>162</v>
      </c>
      <c r="H158" s="134">
        <v>21.92</v>
      </c>
      <c r="I158" s="135"/>
      <c r="J158" s="136">
        <f>ROUND(I158*H158,2)</f>
        <v>0</v>
      </c>
      <c r="K158" s="137"/>
      <c r="L158" s="31"/>
      <c r="M158" s="138" t="s">
        <v>1</v>
      </c>
      <c r="N158" s="139" t="s">
        <v>38</v>
      </c>
      <c r="P158" s="140">
        <f>O158*H158</f>
        <v>0</v>
      </c>
      <c r="Q158" s="140">
        <v>1.8380000000000001E-2</v>
      </c>
      <c r="R158" s="140">
        <f>Q158*H158</f>
        <v>0.40288960000000007</v>
      </c>
      <c r="S158" s="140">
        <v>0</v>
      </c>
      <c r="T158" s="141">
        <f>S158*H158</f>
        <v>0</v>
      </c>
      <c r="AR158" s="142" t="s">
        <v>152</v>
      </c>
      <c r="AT158" s="142" t="s">
        <v>148</v>
      </c>
      <c r="AU158" s="142" t="s">
        <v>82</v>
      </c>
      <c r="AY158" s="16" t="s">
        <v>147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80</v>
      </c>
      <c r="BK158" s="143">
        <f>ROUND(I158*H158,2)</f>
        <v>0</v>
      </c>
      <c r="BL158" s="16" t="s">
        <v>152</v>
      </c>
      <c r="BM158" s="142" t="s">
        <v>493</v>
      </c>
    </row>
    <row r="159" spans="2:65" s="11" customFormat="1">
      <c r="B159" s="144"/>
      <c r="D159" s="145" t="s">
        <v>154</v>
      </c>
      <c r="E159" s="146" t="s">
        <v>1</v>
      </c>
      <c r="F159" s="147" t="s">
        <v>484</v>
      </c>
      <c r="H159" s="146" t="s">
        <v>1</v>
      </c>
      <c r="I159" s="148"/>
      <c r="L159" s="144"/>
      <c r="M159" s="149"/>
      <c r="T159" s="150"/>
      <c r="AT159" s="146" t="s">
        <v>154</v>
      </c>
      <c r="AU159" s="146" t="s">
        <v>82</v>
      </c>
      <c r="AV159" s="11" t="s">
        <v>80</v>
      </c>
      <c r="AW159" s="11" t="s">
        <v>30</v>
      </c>
      <c r="AX159" s="11" t="s">
        <v>73</v>
      </c>
      <c r="AY159" s="146" t="s">
        <v>147</v>
      </c>
    </row>
    <row r="160" spans="2:65" s="12" customFormat="1">
      <c r="B160" s="151"/>
      <c r="D160" s="145" t="s">
        <v>154</v>
      </c>
      <c r="E160" s="152" t="s">
        <v>1</v>
      </c>
      <c r="F160" s="153" t="s">
        <v>494</v>
      </c>
      <c r="H160" s="154">
        <v>241.8</v>
      </c>
      <c r="I160" s="155"/>
      <c r="L160" s="151"/>
      <c r="M160" s="156"/>
      <c r="T160" s="157"/>
      <c r="AT160" s="152" t="s">
        <v>154</v>
      </c>
      <c r="AU160" s="152" t="s">
        <v>82</v>
      </c>
      <c r="AV160" s="12" t="s">
        <v>82</v>
      </c>
      <c r="AW160" s="12" t="s">
        <v>30</v>
      </c>
      <c r="AX160" s="12" t="s">
        <v>73</v>
      </c>
      <c r="AY160" s="152" t="s">
        <v>147</v>
      </c>
    </row>
    <row r="161" spans="2:65" s="12" customFormat="1">
      <c r="B161" s="151"/>
      <c r="D161" s="145" t="s">
        <v>154</v>
      </c>
      <c r="E161" s="152" t="s">
        <v>1</v>
      </c>
      <c r="F161" s="153" t="s">
        <v>495</v>
      </c>
      <c r="H161" s="154">
        <v>74.400000000000006</v>
      </c>
      <c r="I161" s="155"/>
      <c r="L161" s="151"/>
      <c r="M161" s="156"/>
      <c r="T161" s="157"/>
      <c r="AT161" s="152" t="s">
        <v>154</v>
      </c>
      <c r="AU161" s="152" t="s">
        <v>82</v>
      </c>
      <c r="AV161" s="12" t="s">
        <v>82</v>
      </c>
      <c r="AW161" s="12" t="s">
        <v>30</v>
      </c>
      <c r="AX161" s="12" t="s">
        <v>73</v>
      </c>
      <c r="AY161" s="152" t="s">
        <v>147</v>
      </c>
    </row>
    <row r="162" spans="2:65" s="12" customFormat="1">
      <c r="B162" s="151"/>
      <c r="D162" s="145" t="s">
        <v>154</v>
      </c>
      <c r="E162" s="152" t="s">
        <v>1</v>
      </c>
      <c r="F162" s="153" t="s">
        <v>496</v>
      </c>
      <c r="H162" s="154">
        <v>122.2</v>
      </c>
      <c r="I162" s="155"/>
      <c r="L162" s="151"/>
      <c r="M162" s="156"/>
      <c r="T162" s="157"/>
      <c r="AT162" s="152" t="s">
        <v>154</v>
      </c>
      <c r="AU162" s="152" t="s">
        <v>82</v>
      </c>
      <c r="AV162" s="12" t="s">
        <v>82</v>
      </c>
      <c r="AW162" s="12" t="s">
        <v>30</v>
      </c>
      <c r="AX162" s="12" t="s">
        <v>73</v>
      </c>
      <c r="AY162" s="152" t="s">
        <v>147</v>
      </c>
    </row>
    <row r="163" spans="2:65" s="13" customFormat="1">
      <c r="B163" s="158"/>
      <c r="D163" s="145" t="s">
        <v>154</v>
      </c>
      <c r="E163" s="159" t="s">
        <v>1</v>
      </c>
      <c r="F163" s="160" t="s">
        <v>159</v>
      </c>
      <c r="H163" s="161">
        <v>438.4</v>
      </c>
      <c r="I163" s="162"/>
      <c r="L163" s="158"/>
      <c r="M163" s="163"/>
      <c r="T163" s="164"/>
      <c r="AT163" s="159" t="s">
        <v>154</v>
      </c>
      <c r="AU163" s="159" t="s">
        <v>82</v>
      </c>
      <c r="AV163" s="13" t="s">
        <v>152</v>
      </c>
      <c r="AW163" s="13" t="s">
        <v>30</v>
      </c>
      <c r="AX163" s="13" t="s">
        <v>73</v>
      </c>
      <c r="AY163" s="159" t="s">
        <v>147</v>
      </c>
    </row>
    <row r="164" spans="2:65" s="11" customFormat="1">
      <c r="B164" s="144"/>
      <c r="D164" s="145" t="s">
        <v>154</v>
      </c>
      <c r="E164" s="146" t="s">
        <v>1</v>
      </c>
      <c r="F164" s="147" t="s">
        <v>486</v>
      </c>
      <c r="H164" s="146" t="s">
        <v>1</v>
      </c>
      <c r="I164" s="148"/>
      <c r="L164" s="144"/>
      <c r="M164" s="149"/>
      <c r="T164" s="150"/>
      <c r="AT164" s="146" t="s">
        <v>154</v>
      </c>
      <c r="AU164" s="146" t="s">
        <v>82</v>
      </c>
      <c r="AV164" s="11" t="s">
        <v>80</v>
      </c>
      <c r="AW164" s="11" t="s">
        <v>30</v>
      </c>
      <c r="AX164" s="11" t="s">
        <v>73</v>
      </c>
      <c r="AY164" s="146" t="s">
        <v>147</v>
      </c>
    </row>
    <row r="165" spans="2:65" s="12" customFormat="1">
      <c r="B165" s="151"/>
      <c r="D165" s="145" t="s">
        <v>154</v>
      </c>
      <c r="E165" s="152" t="s">
        <v>1</v>
      </c>
      <c r="F165" s="153" t="s">
        <v>497</v>
      </c>
      <c r="H165" s="154">
        <v>21.92</v>
      </c>
      <c r="I165" s="155"/>
      <c r="L165" s="151"/>
      <c r="M165" s="156"/>
      <c r="T165" s="157"/>
      <c r="AT165" s="152" t="s">
        <v>154</v>
      </c>
      <c r="AU165" s="152" t="s">
        <v>82</v>
      </c>
      <c r="AV165" s="12" t="s">
        <v>82</v>
      </c>
      <c r="AW165" s="12" t="s">
        <v>30</v>
      </c>
      <c r="AX165" s="12" t="s">
        <v>73</v>
      </c>
      <c r="AY165" s="152" t="s">
        <v>147</v>
      </c>
    </row>
    <row r="166" spans="2:65" s="13" customFormat="1">
      <c r="B166" s="158"/>
      <c r="D166" s="145" t="s">
        <v>154</v>
      </c>
      <c r="E166" s="159" t="s">
        <v>1</v>
      </c>
      <c r="F166" s="160" t="s">
        <v>159</v>
      </c>
      <c r="H166" s="161">
        <v>21.92</v>
      </c>
      <c r="I166" s="162"/>
      <c r="L166" s="158"/>
      <c r="M166" s="163"/>
      <c r="T166" s="164"/>
      <c r="AT166" s="159" t="s">
        <v>154</v>
      </c>
      <c r="AU166" s="159" t="s">
        <v>82</v>
      </c>
      <c r="AV166" s="13" t="s">
        <v>152</v>
      </c>
      <c r="AW166" s="13" t="s">
        <v>30</v>
      </c>
      <c r="AX166" s="13" t="s">
        <v>80</v>
      </c>
      <c r="AY166" s="159" t="s">
        <v>147</v>
      </c>
    </row>
    <row r="167" spans="2:65" s="1" customFormat="1" ht="49.15" customHeight="1">
      <c r="B167" s="31"/>
      <c r="C167" s="130" t="s">
        <v>192</v>
      </c>
      <c r="D167" s="130" t="s">
        <v>148</v>
      </c>
      <c r="E167" s="131" t="s">
        <v>498</v>
      </c>
      <c r="F167" s="132" t="s">
        <v>499</v>
      </c>
      <c r="G167" s="133" t="s">
        <v>162</v>
      </c>
      <c r="H167" s="134">
        <v>438.4</v>
      </c>
      <c r="I167" s="135"/>
      <c r="J167" s="136">
        <f>ROUND(I167*H167,2)</f>
        <v>0</v>
      </c>
      <c r="K167" s="137"/>
      <c r="L167" s="31"/>
      <c r="M167" s="138" t="s">
        <v>1</v>
      </c>
      <c r="N167" s="139" t="s">
        <v>38</v>
      </c>
      <c r="P167" s="140">
        <f>O167*H167</f>
        <v>0</v>
      </c>
      <c r="Q167" s="140">
        <v>1.7000000000000001E-2</v>
      </c>
      <c r="R167" s="140">
        <f>Q167*H167</f>
        <v>7.4527999999999999</v>
      </c>
      <c r="S167" s="140">
        <v>0</v>
      </c>
      <c r="T167" s="141">
        <f>S167*H167</f>
        <v>0</v>
      </c>
      <c r="AR167" s="142" t="s">
        <v>152</v>
      </c>
      <c r="AT167" s="142" t="s">
        <v>148</v>
      </c>
      <c r="AU167" s="142" t="s">
        <v>82</v>
      </c>
      <c r="AY167" s="16" t="s">
        <v>147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80</v>
      </c>
      <c r="BK167" s="143">
        <f>ROUND(I167*H167,2)</f>
        <v>0</v>
      </c>
      <c r="BL167" s="16" t="s">
        <v>152</v>
      </c>
      <c r="BM167" s="142" t="s">
        <v>500</v>
      </c>
    </row>
    <row r="168" spans="2:65" s="12" customFormat="1">
      <c r="B168" s="151"/>
      <c r="D168" s="145" t="s">
        <v>154</v>
      </c>
      <c r="E168" s="152" t="s">
        <v>1</v>
      </c>
      <c r="F168" s="153" t="s">
        <v>494</v>
      </c>
      <c r="H168" s="154">
        <v>241.8</v>
      </c>
      <c r="I168" s="155"/>
      <c r="L168" s="151"/>
      <c r="M168" s="156"/>
      <c r="T168" s="157"/>
      <c r="AT168" s="152" t="s">
        <v>154</v>
      </c>
      <c r="AU168" s="152" t="s">
        <v>82</v>
      </c>
      <c r="AV168" s="12" t="s">
        <v>82</v>
      </c>
      <c r="AW168" s="12" t="s">
        <v>30</v>
      </c>
      <c r="AX168" s="12" t="s">
        <v>73</v>
      </c>
      <c r="AY168" s="152" t="s">
        <v>147</v>
      </c>
    </row>
    <row r="169" spans="2:65" s="12" customFormat="1">
      <c r="B169" s="151"/>
      <c r="D169" s="145" t="s">
        <v>154</v>
      </c>
      <c r="E169" s="152" t="s">
        <v>1</v>
      </c>
      <c r="F169" s="153" t="s">
        <v>495</v>
      </c>
      <c r="H169" s="154">
        <v>74.400000000000006</v>
      </c>
      <c r="I169" s="155"/>
      <c r="L169" s="151"/>
      <c r="M169" s="156"/>
      <c r="T169" s="157"/>
      <c r="AT169" s="152" t="s">
        <v>154</v>
      </c>
      <c r="AU169" s="152" t="s">
        <v>82</v>
      </c>
      <c r="AV169" s="12" t="s">
        <v>82</v>
      </c>
      <c r="AW169" s="12" t="s">
        <v>30</v>
      </c>
      <c r="AX169" s="12" t="s">
        <v>73</v>
      </c>
      <c r="AY169" s="152" t="s">
        <v>147</v>
      </c>
    </row>
    <row r="170" spans="2:65" s="12" customFormat="1">
      <c r="B170" s="151"/>
      <c r="D170" s="145" t="s">
        <v>154</v>
      </c>
      <c r="E170" s="152" t="s">
        <v>1</v>
      </c>
      <c r="F170" s="153" t="s">
        <v>496</v>
      </c>
      <c r="H170" s="154">
        <v>122.2</v>
      </c>
      <c r="I170" s="155"/>
      <c r="L170" s="151"/>
      <c r="M170" s="156"/>
      <c r="T170" s="157"/>
      <c r="AT170" s="152" t="s">
        <v>154</v>
      </c>
      <c r="AU170" s="152" t="s">
        <v>82</v>
      </c>
      <c r="AV170" s="12" t="s">
        <v>82</v>
      </c>
      <c r="AW170" s="12" t="s">
        <v>30</v>
      </c>
      <c r="AX170" s="12" t="s">
        <v>73</v>
      </c>
      <c r="AY170" s="152" t="s">
        <v>147</v>
      </c>
    </row>
    <row r="171" spans="2:65" s="13" customFormat="1">
      <c r="B171" s="158"/>
      <c r="D171" s="145" t="s">
        <v>154</v>
      </c>
      <c r="E171" s="159" t="s">
        <v>1</v>
      </c>
      <c r="F171" s="160" t="s">
        <v>159</v>
      </c>
      <c r="H171" s="161">
        <v>438.4</v>
      </c>
      <c r="I171" s="162"/>
      <c r="L171" s="158"/>
      <c r="M171" s="163"/>
      <c r="T171" s="164"/>
      <c r="AT171" s="159" t="s">
        <v>154</v>
      </c>
      <c r="AU171" s="159" t="s">
        <v>82</v>
      </c>
      <c r="AV171" s="13" t="s">
        <v>152</v>
      </c>
      <c r="AW171" s="13" t="s">
        <v>30</v>
      </c>
      <c r="AX171" s="13" t="s">
        <v>80</v>
      </c>
      <c r="AY171" s="159" t="s">
        <v>147</v>
      </c>
    </row>
    <row r="172" spans="2:65" s="10" customFormat="1" ht="22.9" customHeight="1">
      <c r="B172" s="120"/>
      <c r="D172" s="121" t="s">
        <v>72</v>
      </c>
      <c r="E172" s="183" t="s">
        <v>501</v>
      </c>
      <c r="F172" s="183" t="s">
        <v>502</v>
      </c>
      <c r="I172" s="123"/>
      <c r="J172" s="184">
        <f>BK172</f>
        <v>0</v>
      </c>
      <c r="L172" s="120"/>
      <c r="M172" s="125"/>
      <c r="P172" s="126">
        <f>SUM(P173:P184)</f>
        <v>0</v>
      </c>
      <c r="R172" s="126">
        <f>SUM(R173:R184)</f>
        <v>2.8382800000000001</v>
      </c>
      <c r="T172" s="127">
        <f>SUM(T173:T184)</f>
        <v>0</v>
      </c>
      <c r="AR172" s="121" t="s">
        <v>80</v>
      </c>
      <c r="AT172" s="128" t="s">
        <v>72</v>
      </c>
      <c r="AU172" s="128" t="s">
        <v>80</v>
      </c>
      <c r="AY172" s="121" t="s">
        <v>147</v>
      </c>
      <c r="BK172" s="129">
        <f>SUM(BK173:BK184)</f>
        <v>0</v>
      </c>
    </row>
    <row r="173" spans="2:65" s="1" customFormat="1" ht="21.75" customHeight="1">
      <c r="B173" s="31"/>
      <c r="C173" s="130" t="s">
        <v>197</v>
      </c>
      <c r="D173" s="130" t="s">
        <v>148</v>
      </c>
      <c r="E173" s="131" t="s">
        <v>503</v>
      </c>
      <c r="F173" s="132" t="s">
        <v>504</v>
      </c>
      <c r="G173" s="133" t="s">
        <v>162</v>
      </c>
      <c r="H173" s="134">
        <v>82</v>
      </c>
      <c r="I173" s="135"/>
      <c r="J173" s="136">
        <f>ROUND(I173*H173,2)</f>
        <v>0</v>
      </c>
      <c r="K173" s="137"/>
      <c r="L173" s="31"/>
      <c r="M173" s="138" t="s">
        <v>1</v>
      </c>
      <c r="N173" s="139" t="s">
        <v>38</v>
      </c>
      <c r="P173" s="140">
        <f>O173*H173</f>
        <v>0</v>
      </c>
      <c r="Q173" s="140">
        <v>2.2339999999999999E-2</v>
      </c>
      <c r="R173" s="140">
        <f>Q173*H173</f>
        <v>1.83188</v>
      </c>
      <c r="S173" s="140">
        <v>0</v>
      </c>
      <c r="T173" s="141">
        <f>S173*H173</f>
        <v>0</v>
      </c>
      <c r="AR173" s="142" t="s">
        <v>152</v>
      </c>
      <c r="AT173" s="142" t="s">
        <v>148</v>
      </c>
      <c r="AU173" s="142" t="s">
        <v>82</v>
      </c>
      <c r="AY173" s="16" t="s">
        <v>147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80</v>
      </c>
      <c r="BK173" s="143">
        <f>ROUND(I173*H173,2)</f>
        <v>0</v>
      </c>
      <c r="BL173" s="16" t="s">
        <v>152</v>
      </c>
      <c r="BM173" s="142" t="s">
        <v>505</v>
      </c>
    </row>
    <row r="174" spans="2:65" s="11" customFormat="1">
      <c r="B174" s="144"/>
      <c r="D174" s="145" t="s">
        <v>154</v>
      </c>
      <c r="E174" s="146" t="s">
        <v>1</v>
      </c>
      <c r="F174" s="147" t="s">
        <v>506</v>
      </c>
      <c r="H174" s="146" t="s">
        <v>1</v>
      </c>
      <c r="I174" s="148"/>
      <c r="L174" s="144"/>
      <c r="M174" s="149"/>
      <c r="T174" s="150"/>
      <c r="AT174" s="146" t="s">
        <v>154</v>
      </c>
      <c r="AU174" s="146" t="s">
        <v>82</v>
      </c>
      <c r="AV174" s="11" t="s">
        <v>80</v>
      </c>
      <c r="AW174" s="11" t="s">
        <v>30</v>
      </c>
      <c r="AX174" s="11" t="s">
        <v>73</v>
      </c>
      <c r="AY174" s="146" t="s">
        <v>147</v>
      </c>
    </row>
    <row r="175" spans="2:65" s="12" customFormat="1">
      <c r="B175" s="151"/>
      <c r="D175" s="145" t="s">
        <v>154</v>
      </c>
      <c r="E175" s="152" t="s">
        <v>1</v>
      </c>
      <c r="F175" s="153" t="s">
        <v>507</v>
      </c>
      <c r="H175" s="154">
        <v>82</v>
      </c>
      <c r="I175" s="155"/>
      <c r="L175" s="151"/>
      <c r="M175" s="156"/>
      <c r="T175" s="157"/>
      <c r="AT175" s="152" t="s">
        <v>154</v>
      </c>
      <c r="AU175" s="152" t="s">
        <v>82</v>
      </c>
      <c r="AV175" s="12" t="s">
        <v>82</v>
      </c>
      <c r="AW175" s="12" t="s">
        <v>30</v>
      </c>
      <c r="AX175" s="12" t="s">
        <v>73</v>
      </c>
      <c r="AY175" s="152" t="s">
        <v>147</v>
      </c>
    </row>
    <row r="176" spans="2:65" s="13" customFormat="1">
      <c r="B176" s="158"/>
      <c r="D176" s="145" t="s">
        <v>154</v>
      </c>
      <c r="E176" s="159" t="s">
        <v>1</v>
      </c>
      <c r="F176" s="160" t="s">
        <v>159</v>
      </c>
      <c r="H176" s="161">
        <v>82</v>
      </c>
      <c r="I176" s="162"/>
      <c r="L176" s="158"/>
      <c r="M176" s="163"/>
      <c r="T176" s="164"/>
      <c r="AT176" s="159" t="s">
        <v>154</v>
      </c>
      <c r="AU176" s="159" t="s">
        <v>82</v>
      </c>
      <c r="AV176" s="13" t="s">
        <v>152</v>
      </c>
      <c r="AW176" s="13" t="s">
        <v>30</v>
      </c>
      <c r="AX176" s="13" t="s">
        <v>80</v>
      </c>
      <c r="AY176" s="159" t="s">
        <v>147</v>
      </c>
    </row>
    <row r="177" spans="2:65" s="1" customFormat="1" ht="24.2" customHeight="1">
      <c r="B177" s="31"/>
      <c r="C177" s="130" t="s">
        <v>203</v>
      </c>
      <c r="D177" s="130" t="s">
        <v>148</v>
      </c>
      <c r="E177" s="131" t="s">
        <v>508</v>
      </c>
      <c r="F177" s="132" t="s">
        <v>509</v>
      </c>
      <c r="G177" s="133" t="s">
        <v>162</v>
      </c>
      <c r="H177" s="134">
        <v>6</v>
      </c>
      <c r="I177" s="135"/>
      <c r="J177" s="136">
        <f>ROUND(I177*H177,2)</f>
        <v>0</v>
      </c>
      <c r="K177" s="137"/>
      <c r="L177" s="31"/>
      <c r="M177" s="138" t="s">
        <v>1</v>
      </c>
      <c r="N177" s="139" t="s">
        <v>38</v>
      </c>
      <c r="P177" s="140">
        <f>O177*H177</f>
        <v>0</v>
      </c>
      <c r="Q177" s="140">
        <v>0.11169999999999999</v>
      </c>
      <c r="R177" s="140">
        <f>Q177*H177</f>
        <v>0.67019999999999991</v>
      </c>
      <c r="S177" s="140">
        <v>0</v>
      </c>
      <c r="T177" s="141">
        <f>S177*H177</f>
        <v>0</v>
      </c>
      <c r="AR177" s="142" t="s">
        <v>152</v>
      </c>
      <c r="AT177" s="142" t="s">
        <v>148</v>
      </c>
      <c r="AU177" s="142" t="s">
        <v>82</v>
      </c>
      <c r="AY177" s="16" t="s">
        <v>147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80</v>
      </c>
      <c r="BK177" s="143">
        <f>ROUND(I177*H177,2)</f>
        <v>0</v>
      </c>
      <c r="BL177" s="16" t="s">
        <v>152</v>
      </c>
      <c r="BM177" s="142" t="s">
        <v>510</v>
      </c>
    </row>
    <row r="178" spans="2:65" s="11" customFormat="1">
      <c r="B178" s="144"/>
      <c r="D178" s="145" t="s">
        <v>154</v>
      </c>
      <c r="E178" s="146" t="s">
        <v>1</v>
      </c>
      <c r="F178" s="147" t="s">
        <v>511</v>
      </c>
      <c r="H178" s="146" t="s">
        <v>1</v>
      </c>
      <c r="I178" s="148"/>
      <c r="L178" s="144"/>
      <c r="M178" s="149"/>
      <c r="T178" s="150"/>
      <c r="AT178" s="146" t="s">
        <v>154</v>
      </c>
      <c r="AU178" s="146" t="s">
        <v>82</v>
      </c>
      <c r="AV178" s="11" t="s">
        <v>80</v>
      </c>
      <c r="AW178" s="11" t="s">
        <v>30</v>
      </c>
      <c r="AX178" s="11" t="s">
        <v>73</v>
      </c>
      <c r="AY178" s="146" t="s">
        <v>147</v>
      </c>
    </row>
    <row r="179" spans="2:65" s="12" customFormat="1">
      <c r="B179" s="151"/>
      <c r="D179" s="145" t="s">
        <v>154</v>
      </c>
      <c r="E179" s="152" t="s">
        <v>1</v>
      </c>
      <c r="F179" s="153" t="s">
        <v>366</v>
      </c>
      <c r="H179" s="154">
        <v>6</v>
      </c>
      <c r="I179" s="155"/>
      <c r="L179" s="151"/>
      <c r="M179" s="156"/>
      <c r="T179" s="157"/>
      <c r="AT179" s="152" t="s">
        <v>154</v>
      </c>
      <c r="AU179" s="152" t="s">
        <v>82</v>
      </c>
      <c r="AV179" s="12" t="s">
        <v>82</v>
      </c>
      <c r="AW179" s="12" t="s">
        <v>30</v>
      </c>
      <c r="AX179" s="12" t="s">
        <v>73</v>
      </c>
      <c r="AY179" s="152" t="s">
        <v>147</v>
      </c>
    </row>
    <row r="180" spans="2:65" s="13" customFormat="1">
      <c r="B180" s="158"/>
      <c r="D180" s="145" t="s">
        <v>154</v>
      </c>
      <c r="E180" s="159" t="s">
        <v>1</v>
      </c>
      <c r="F180" s="160" t="s">
        <v>159</v>
      </c>
      <c r="H180" s="161">
        <v>6</v>
      </c>
      <c r="I180" s="162"/>
      <c r="L180" s="158"/>
      <c r="M180" s="163"/>
      <c r="T180" s="164"/>
      <c r="AT180" s="159" t="s">
        <v>154</v>
      </c>
      <c r="AU180" s="159" t="s">
        <v>82</v>
      </c>
      <c r="AV180" s="13" t="s">
        <v>152</v>
      </c>
      <c r="AW180" s="13" t="s">
        <v>30</v>
      </c>
      <c r="AX180" s="13" t="s">
        <v>80</v>
      </c>
      <c r="AY180" s="159" t="s">
        <v>147</v>
      </c>
    </row>
    <row r="181" spans="2:65" s="1" customFormat="1" ht="33" customHeight="1">
      <c r="B181" s="31"/>
      <c r="C181" s="130" t="s">
        <v>208</v>
      </c>
      <c r="D181" s="130" t="s">
        <v>148</v>
      </c>
      <c r="E181" s="131" t="s">
        <v>512</v>
      </c>
      <c r="F181" s="132" t="s">
        <v>513</v>
      </c>
      <c r="G181" s="133" t="s">
        <v>162</v>
      </c>
      <c r="H181" s="134">
        <v>82</v>
      </c>
      <c r="I181" s="135"/>
      <c r="J181" s="136">
        <f>ROUND(I181*H181,2)</f>
        <v>0</v>
      </c>
      <c r="K181" s="137"/>
      <c r="L181" s="31"/>
      <c r="M181" s="138" t="s">
        <v>1</v>
      </c>
      <c r="N181" s="139" t="s">
        <v>38</v>
      </c>
      <c r="P181" s="140">
        <f>O181*H181</f>
        <v>0</v>
      </c>
      <c r="Q181" s="140">
        <v>4.1000000000000003E-3</v>
      </c>
      <c r="R181" s="140">
        <f>Q181*H181</f>
        <v>0.33620000000000005</v>
      </c>
      <c r="S181" s="140">
        <v>0</v>
      </c>
      <c r="T181" s="141">
        <f>S181*H181</f>
        <v>0</v>
      </c>
      <c r="AR181" s="142" t="s">
        <v>152</v>
      </c>
      <c r="AT181" s="142" t="s">
        <v>148</v>
      </c>
      <c r="AU181" s="142" t="s">
        <v>82</v>
      </c>
      <c r="AY181" s="16" t="s">
        <v>147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80</v>
      </c>
      <c r="BK181" s="143">
        <f>ROUND(I181*H181,2)</f>
        <v>0</v>
      </c>
      <c r="BL181" s="16" t="s">
        <v>152</v>
      </c>
      <c r="BM181" s="142" t="s">
        <v>514</v>
      </c>
    </row>
    <row r="182" spans="2:65" s="11" customFormat="1">
      <c r="B182" s="144"/>
      <c r="D182" s="145" t="s">
        <v>154</v>
      </c>
      <c r="E182" s="146" t="s">
        <v>1</v>
      </c>
      <c r="F182" s="147" t="s">
        <v>515</v>
      </c>
      <c r="H182" s="146" t="s">
        <v>1</v>
      </c>
      <c r="I182" s="148"/>
      <c r="L182" s="144"/>
      <c r="M182" s="149"/>
      <c r="T182" s="150"/>
      <c r="AT182" s="146" t="s">
        <v>154</v>
      </c>
      <c r="AU182" s="146" t="s">
        <v>82</v>
      </c>
      <c r="AV182" s="11" t="s">
        <v>80</v>
      </c>
      <c r="AW182" s="11" t="s">
        <v>30</v>
      </c>
      <c r="AX182" s="11" t="s">
        <v>73</v>
      </c>
      <c r="AY182" s="146" t="s">
        <v>147</v>
      </c>
    </row>
    <row r="183" spans="2:65" s="12" customFormat="1">
      <c r="B183" s="151"/>
      <c r="D183" s="145" t="s">
        <v>154</v>
      </c>
      <c r="E183" s="152" t="s">
        <v>1</v>
      </c>
      <c r="F183" s="153" t="s">
        <v>507</v>
      </c>
      <c r="H183" s="154">
        <v>82</v>
      </c>
      <c r="I183" s="155"/>
      <c r="L183" s="151"/>
      <c r="M183" s="156"/>
      <c r="T183" s="157"/>
      <c r="AT183" s="152" t="s">
        <v>154</v>
      </c>
      <c r="AU183" s="152" t="s">
        <v>82</v>
      </c>
      <c r="AV183" s="12" t="s">
        <v>82</v>
      </c>
      <c r="AW183" s="12" t="s">
        <v>30</v>
      </c>
      <c r="AX183" s="12" t="s">
        <v>73</v>
      </c>
      <c r="AY183" s="152" t="s">
        <v>147</v>
      </c>
    </row>
    <row r="184" spans="2:65" s="13" customFormat="1">
      <c r="B184" s="158"/>
      <c r="D184" s="145" t="s">
        <v>154</v>
      </c>
      <c r="E184" s="159" t="s">
        <v>1</v>
      </c>
      <c r="F184" s="160" t="s">
        <v>159</v>
      </c>
      <c r="H184" s="161">
        <v>82</v>
      </c>
      <c r="I184" s="162"/>
      <c r="L184" s="158"/>
      <c r="M184" s="163"/>
      <c r="T184" s="164"/>
      <c r="AT184" s="159" t="s">
        <v>154</v>
      </c>
      <c r="AU184" s="159" t="s">
        <v>82</v>
      </c>
      <c r="AV184" s="13" t="s">
        <v>152</v>
      </c>
      <c r="AW184" s="13" t="s">
        <v>30</v>
      </c>
      <c r="AX184" s="13" t="s">
        <v>80</v>
      </c>
      <c r="AY184" s="159" t="s">
        <v>147</v>
      </c>
    </row>
    <row r="185" spans="2:65" s="10" customFormat="1" ht="22.9" customHeight="1">
      <c r="B185" s="120"/>
      <c r="D185" s="121" t="s">
        <v>72</v>
      </c>
      <c r="E185" s="183" t="s">
        <v>203</v>
      </c>
      <c r="F185" s="183" t="s">
        <v>217</v>
      </c>
      <c r="I185" s="123"/>
      <c r="J185" s="184">
        <f>BK185</f>
        <v>0</v>
      </c>
      <c r="L185" s="120"/>
      <c r="M185" s="125"/>
      <c r="P185" s="126">
        <f>SUM(P186:P188)</f>
        <v>0</v>
      </c>
      <c r="R185" s="126">
        <f>SUM(R186:R188)</f>
        <v>5.3235000000000001E-3</v>
      </c>
      <c r="T185" s="127">
        <f>SUM(T186:T188)</f>
        <v>0</v>
      </c>
      <c r="AR185" s="121" t="s">
        <v>80</v>
      </c>
      <c r="AT185" s="128" t="s">
        <v>72</v>
      </c>
      <c r="AU185" s="128" t="s">
        <v>80</v>
      </c>
      <c r="AY185" s="121" t="s">
        <v>147</v>
      </c>
      <c r="BK185" s="129">
        <f>SUM(BK186:BK188)</f>
        <v>0</v>
      </c>
    </row>
    <row r="186" spans="2:65" s="1" customFormat="1" ht="49.15" customHeight="1">
      <c r="B186" s="31"/>
      <c r="C186" s="130" t="s">
        <v>212</v>
      </c>
      <c r="D186" s="130" t="s">
        <v>148</v>
      </c>
      <c r="E186" s="131" t="s">
        <v>516</v>
      </c>
      <c r="F186" s="132" t="s">
        <v>517</v>
      </c>
      <c r="G186" s="133" t="s">
        <v>162</v>
      </c>
      <c r="H186" s="134">
        <v>177.45</v>
      </c>
      <c r="I186" s="135"/>
      <c r="J186" s="136">
        <f>ROUND(I186*H186,2)</f>
        <v>0</v>
      </c>
      <c r="K186" s="137"/>
      <c r="L186" s="31"/>
      <c r="M186" s="138" t="s">
        <v>1</v>
      </c>
      <c r="N186" s="139" t="s">
        <v>38</v>
      </c>
      <c r="P186" s="140">
        <f>O186*H186</f>
        <v>0</v>
      </c>
      <c r="Q186" s="140">
        <v>3.0000000000000001E-5</v>
      </c>
      <c r="R186" s="140">
        <f>Q186*H186</f>
        <v>5.3235000000000001E-3</v>
      </c>
      <c r="S186" s="140">
        <v>0</v>
      </c>
      <c r="T186" s="141">
        <f>S186*H186</f>
        <v>0</v>
      </c>
      <c r="AR186" s="142" t="s">
        <v>152</v>
      </c>
      <c r="AT186" s="142" t="s">
        <v>148</v>
      </c>
      <c r="AU186" s="142" t="s">
        <v>82</v>
      </c>
      <c r="AY186" s="16" t="s">
        <v>147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80</v>
      </c>
      <c r="BK186" s="143">
        <f>ROUND(I186*H186,2)</f>
        <v>0</v>
      </c>
      <c r="BL186" s="16" t="s">
        <v>152</v>
      </c>
      <c r="BM186" s="142" t="s">
        <v>518</v>
      </c>
    </row>
    <row r="187" spans="2:65" s="12" customFormat="1">
      <c r="B187" s="151"/>
      <c r="D187" s="145" t="s">
        <v>154</v>
      </c>
      <c r="E187" s="152" t="s">
        <v>1</v>
      </c>
      <c r="F187" s="153" t="s">
        <v>519</v>
      </c>
      <c r="H187" s="154">
        <v>177.45</v>
      </c>
      <c r="I187" s="155"/>
      <c r="L187" s="151"/>
      <c r="M187" s="156"/>
      <c r="T187" s="157"/>
      <c r="AT187" s="152" t="s">
        <v>154</v>
      </c>
      <c r="AU187" s="152" t="s">
        <v>82</v>
      </c>
      <c r="AV187" s="12" t="s">
        <v>82</v>
      </c>
      <c r="AW187" s="12" t="s">
        <v>30</v>
      </c>
      <c r="AX187" s="12" t="s">
        <v>73</v>
      </c>
      <c r="AY187" s="152" t="s">
        <v>147</v>
      </c>
    </row>
    <row r="188" spans="2:65" s="13" customFormat="1">
      <c r="B188" s="158"/>
      <c r="D188" s="145" t="s">
        <v>154</v>
      </c>
      <c r="E188" s="159" t="s">
        <v>1</v>
      </c>
      <c r="F188" s="160" t="s">
        <v>159</v>
      </c>
      <c r="H188" s="161">
        <v>177.45</v>
      </c>
      <c r="I188" s="162"/>
      <c r="L188" s="158"/>
      <c r="M188" s="163"/>
      <c r="T188" s="164"/>
      <c r="AT188" s="159" t="s">
        <v>154</v>
      </c>
      <c r="AU188" s="159" t="s">
        <v>82</v>
      </c>
      <c r="AV188" s="13" t="s">
        <v>152</v>
      </c>
      <c r="AW188" s="13" t="s">
        <v>30</v>
      </c>
      <c r="AX188" s="13" t="s">
        <v>80</v>
      </c>
      <c r="AY188" s="159" t="s">
        <v>147</v>
      </c>
    </row>
    <row r="189" spans="2:65" s="10" customFormat="1" ht="22.9" customHeight="1">
      <c r="B189" s="120"/>
      <c r="D189" s="121" t="s">
        <v>72</v>
      </c>
      <c r="E189" s="183" t="s">
        <v>520</v>
      </c>
      <c r="F189" s="183" t="s">
        <v>521</v>
      </c>
      <c r="I189" s="123"/>
      <c r="J189" s="184">
        <f>BK189</f>
        <v>0</v>
      </c>
      <c r="L189" s="120"/>
      <c r="M189" s="125"/>
      <c r="P189" s="126">
        <f>SUM(P190:P219)</f>
        <v>0</v>
      </c>
      <c r="R189" s="126">
        <f>SUM(R190:R219)</f>
        <v>1.4827799999999999E-2</v>
      </c>
      <c r="T189" s="127">
        <f>SUM(T190:T219)</f>
        <v>0</v>
      </c>
      <c r="AR189" s="121" t="s">
        <v>80</v>
      </c>
      <c r="AT189" s="128" t="s">
        <v>72</v>
      </c>
      <c r="AU189" s="128" t="s">
        <v>80</v>
      </c>
      <c r="AY189" s="121" t="s">
        <v>147</v>
      </c>
      <c r="BK189" s="129">
        <f>SUM(BK190:BK219)</f>
        <v>0</v>
      </c>
    </row>
    <row r="190" spans="2:65" s="1" customFormat="1" ht="44.25" customHeight="1">
      <c r="B190" s="31"/>
      <c r="C190" s="130" t="s">
        <v>8</v>
      </c>
      <c r="D190" s="130" t="s">
        <v>148</v>
      </c>
      <c r="E190" s="131" t="s">
        <v>522</v>
      </c>
      <c r="F190" s="132" t="s">
        <v>523</v>
      </c>
      <c r="G190" s="133" t="s">
        <v>162</v>
      </c>
      <c r="H190" s="134">
        <v>27</v>
      </c>
      <c r="I190" s="135"/>
      <c r="J190" s="136">
        <f>ROUND(I190*H190,2)</f>
        <v>0</v>
      </c>
      <c r="K190" s="137"/>
      <c r="L190" s="31"/>
      <c r="M190" s="138" t="s">
        <v>1</v>
      </c>
      <c r="N190" s="139" t="s">
        <v>38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152</v>
      </c>
      <c r="AT190" s="142" t="s">
        <v>148</v>
      </c>
      <c r="AU190" s="142" t="s">
        <v>82</v>
      </c>
      <c r="AY190" s="16" t="s">
        <v>147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80</v>
      </c>
      <c r="BK190" s="143">
        <f>ROUND(I190*H190,2)</f>
        <v>0</v>
      </c>
      <c r="BL190" s="16" t="s">
        <v>152</v>
      </c>
      <c r="BM190" s="142" t="s">
        <v>524</v>
      </c>
    </row>
    <row r="191" spans="2:65" s="11" customFormat="1">
      <c r="B191" s="144"/>
      <c r="D191" s="145" t="s">
        <v>154</v>
      </c>
      <c r="E191" s="146" t="s">
        <v>1</v>
      </c>
      <c r="F191" s="147" t="s">
        <v>525</v>
      </c>
      <c r="H191" s="146" t="s">
        <v>1</v>
      </c>
      <c r="I191" s="148"/>
      <c r="L191" s="144"/>
      <c r="M191" s="149"/>
      <c r="T191" s="150"/>
      <c r="AT191" s="146" t="s">
        <v>154</v>
      </c>
      <c r="AU191" s="146" t="s">
        <v>82</v>
      </c>
      <c r="AV191" s="11" t="s">
        <v>80</v>
      </c>
      <c r="AW191" s="11" t="s">
        <v>30</v>
      </c>
      <c r="AX191" s="11" t="s">
        <v>73</v>
      </c>
      <c r="AY191" s="146" t="s">
        <v>147</v>
      </c>
    </row>
    <row r="192" spans="2:65" s="12" customFormat="1">
      <c r="B192" s="151"/>
      <c r="D192" s="145" t="s">
        <v>154</v>
      </c>
      <c r="E192" s="152" t="s">
        <v>1</v>
      </c>
      <c r="F192" s="153" t="s">
        <v>526</v>
      </c>
      <c r="H192" s="154">
        <v>27</v>
      </c>
      <c r="I192" s="155"/>
      <c r="L192" s="151"/>
      <c r="M192" s="156"/>
      <c r="T192" s="157"/>
      <c r="AT192" s="152" t="s">
        <v>154</v>
      </c>
      <c r="AU192" s="152" t="s">
        <v>82</v>
      </c>
      <c r="AV192" s="12" t="s">
        <v>82</v>
      </c>
      <c r="AW192" s="12" t="s">
        <v>30</v>
      </c>
      <c r="AX192" s="12" t="s">
        <v>73</v>
      </c>
      <c r="AY192" s="152" t="s">
        <v>147</v>
      </c>
    </row>
    <row r="193" spans="2:65" s="13" customFormat="1">
      <c r="B193" s="158"/>
      <c r="D193" s="145" t="s">
        <v>154</v>
      </c>
      <c r="E193" s="159" t="s">
        <v>1</v>
      </c>
      <c r="F193" s="160" t="s">
        <v>159</v>
      </c>
      <c r="H193" s="161">
        <v>27</v>
      </c>
      <c r="I193" s="162"/>
      <c r="L193" s="158"/>
      <c r="M193" s="163"/>
      <c r="T193" s="164"/>
      <c r="AT193" s="159" t="s">
        <v>154</v>
      </c>
      <c r="AU193" s="159" t="s">
        <v>82</v>
      </c>
      <c r="AV193" s="13" t="s">
        <v>152</v>
      </c>
      <c r="AW193" s="13" t="s">
        <v>30</v>
      </c>
      <c r="AX193" s="13" t="s">
        <v>80</v>
      </c>
      <c r="AY193" s="159" t="s">
        <v>147</v>
      </c>
    </row>
    <row r="194" spans="2:65" s="1" customFormat="1" ht="55.5" customHeight="1">
      <c r="B194" s="31"/>
      <c r="C194" s="130" t="s">
        <v>225</v>
      </c>
      <c r="D194" s="130" t="s">
        <v>148</v>
      </c>
      <c r="E194" s="131" t="s">
        <v>527</v>
      </c>
      <c r="F194" s="132" t="s">
        <v>528</v>
      </c>
      <c r="G194" s="133" t="s">
        <v>162</v>
      </c>
      <c r="H194" s="134">
        <v>135</v>
      </c>
      <c r="I194" s="135"/>
      <c r="J194" s="136">
        <f>ROUND(I194*H194,2)</f>
        <v>0</v>
      </c>
      <c r="K194" s="137"/>
      <c r="L194" s="31"/>
      <c r="M194" s="138" t="s">
        <v>1</v>
      </c>
      <c r="N194" s="139" t="s">
        <v>38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152</v>
      </c>
      <c r="AT194" s="142" t="s">
        <v>148</v>
      </c>
      <c r="AU194" s="142" t="s">
        <v>82</v>
      </c>
      <c r="AY194" s="16" t="s">
        <v>147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80</v>
      </c>
      <c r="BK194" s="143">
        <f>ROUND(I194*H194,2)</f>
        <v>0</v>
      </c>
      <c r="BL194" s="16" t="s">
        <v>152</v>
      </c>
      <c r="BM194" s="142" t="s">
        <v>529</v>
      </c>
    </row>
    <row r="195" spans="2:65" s="12" customFormat="1">
      <c r="B195" s="151"/>
      <c r="D195" s="145" t="s">
        <v>154</v>
      </c>
      <c r="E195" s="152" t="s">
        <v>1</v>
      </c>
      <c r="F195" s="153" t="s">
        <v>530</v>
      </c>
      <c r="H195" s="154">
        <v>135</v>
      </c>
      <c r="I195" s="155"/>
      <c r="L195" s="151"/>
      <c r="M195" s="156"/>
      <c r="T195" s="157"/>
      <c r="AT195" s="152" t="s">
        <v>154</v>
      </c>
      <c r="AU195" s="152" t="s">
        <v>82</v>
      </c>
      <c r="AV195" s="12" t="s">
        <v>82</v>
      </c>
      <c r="AW195" s="12" t="s">
        <v>30</v>
      </c>
      <c r="AX195" s="12" t="s">
        <v>73</v>
      </c>
      <c r="AY195" s="152" t="s">
        <v>147</v>
      </c>
    </row>
    <row r="196" spans="2:65" s="13" customFormat="1">
      <c r="B196" s="158"/>
      <c r="D196" s="145" t="s">
        <v>154</v>
      </c>
      <c r="E196" s="159" t="s">
        <v>1</v>
      </c>
      <c r="F196" s="160" t="s">
        <v>159</v>
      </c>
      <c r="H196" s="161">
        <v>135</v>
      </c>
      <c r="I196" s="162"/>
      <c r="L196" s="158"/>
      <c r="M196" s="163"/>
      <c r="T196" s="164"/>
      <c r="AT196" s="159" t="s">
        <v>154</v>
      </c>
      <c r="AU196" s="159" t="s">
        <v>82</v>
      </c>
      <c r="AV196" s="13" t="s">
        <v>152</v>
      </c>
      <c r="AW196" s="13" t="s">
        <v>30</v>
      </c>
      <c r="AX196" s="13" t="s">
        <v>80</v>
      </c>
      <c r="AY196" s="159" t="s">
        <v>147</v>
      </c>
    </row>
    <row r="197" spans="2:65" s="1" customFormat="1" ht="44.25" customHeight="1">
      <c r="B197" s="31"/>
      <c r="C197" s="130" t="s">
        <v>231</v>
      </c>
      <c r="D197" s="130" t="s">
        <v>148</v>
      </c>
      <c r="E197" s="131" t="s">
        <v>531</v>
      </c>
      <c r="F197" s="132" t="s">
        <v>532</v>
      </c>
      <c r="G197" s="133" t="s">
        <v>162</v>
      </c>
      <c r="H197" s="134">
        <v>27</v>
      </c>
      <c r="I197" s="135"/>
      <c r="J197" s="136">
        <f>ROUND(I197*H197,2)</f>
        <v>0</v>
      </c>
      <c r="K197" s="137"/>
      <c r="L197" s="31"/>
      <c r="M197" s="138" t="s">
        <v>1</v>
      </c>
      <c r="N197" s="139" t="s">
        <v>38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152</v>
      </c>
      <c r="AT197" s="142" t="s">
        <v>148</v>
      </c>
      <c r="AU197" s="142" t="s">
        <v>82</v>
      </c>
      <c r="AY197" s="16" t="s">
        <v>147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80</v>
      </c>
      <c r="BK197" s="143">
        <f>ROUND(I197*H197,2)</f>
        <v>0</v>
      </c>
      <c r="BL197" s="16" t="s">
        <v>152</v>
      </c>
      <c r="BM197" s="142" t="s">
        <v>533</v>
      </c>
    </row>
    <row r="198" spans="2:65" s="12" customFormat="1">
      <c r="B198" s="151"/>
      <c r="D198" s="145" t="s">
        <v>154</v>
      </c>
      <c r="E198" s="152" t="s">
        <v>1</v>
      </c>
      <c r="F198" s="153" t="s">
        <v>534</v>
      </c>
      <c r="H198" s="154">
        <v>27</v>
      </c>
      <c r="I198" s="155"/>
      <c r="L198" s="151"/>
      <c r="M198" s="156"/>
      <c r="T198" s="157"/>
      <c r="AT198" s="152" t="s">
        <v>154</v>
      </c>
      <c r="AU198" s="152" t="s">
        <v>82</v>
      </c>
      <c r="AV198" s="12" t="s">
        <v>82</v>
      </c>
      <c r="AW198" s="12" t="s">
        <v>30</v>
      </c>
      <c r="AX198" s="12" t="s">
        <v>73</v>
      </c>
      <c r="AY198" s="152" t="s">
        <v>147</v>
      </c>
    </row>
    <row r="199" spans="2:65" s="13" customFormat="1">
      <c r="B199" s="158"/>
      <c r="D199" s="145" t="s">
        <v>154</v>
      </c>
      <c r="E199" s="159" t="s">
        <v>1</v>
      </c>
      <c r="F199" s="160" t="s">
        <v>159</v>
      </c>
      <c r="H199" s="161">
        <v>27</v>
      </c>
      <c r="I199" s="162"/>
      <c r="L199" s="158"/>
      <c r="M199" s="163"/>
      <c r="T199" s="164"/>
      <c r="AT199" s="159" t="s">
        <v>154</v>
      </c>
      <c r="AU199" s="159" t="s">
        <v>82</v>
      </c>
      <c r="AV199" s="13" t="s">
        <v>152</v>
      </c>
      <c r="AW199" s="13" t="s">
        <v>30</v>
      </c>
      <c r="AX199" s="13" t="s">
        <v>80</v>
      </c>
      <c r="AY199" s="159" t="s">
        <v>147</v>
      </c>
    </row>
    <row r="200" spans="2:65" s="1" customFormat="1" ht="37.9" customHeight="1">
      <c r="B200" s="31"/>
      <c r="C200" s="130" t="s">
        <v>236</v>
      </c>
      <c r="D200" s="130" t="s">
        <v>148</v>
      </c>
      <c r="E200" s="131" t="s">
        <v>535</v>
      </c>
      <c r="F200" s="132" t="s">
        <v>536</v>
      </c>
      <c r="G200" s="133" t="s">
        <v>151</v>
      </c>
      <c r="H200" s="134">
        <v>197.24299999999999</v>
      </c>
      <c r="I200" s="135"/>
      <c r="J200" s="136">
        <f>ROUND(I200*H200,2)</f>
        <v>0</v>
      </c>
      <c r="K200" s="137"/>
      <c r="L200" s="31"/>
      <c r="M200" s="138" t="s">
        <v>1</v>
      </c>
      <c r="N200" s="139" t="s">
        <v>38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152</v>
      </c>
      <c r="AT200" s="142" t="s">
        <v>148</v>
      </c>
      <c r="AU200" s="142" t="s">
        <v>82</v>
      </c>
      <c r="AY200" s="16" t="s">
        <v>147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80</v>
      </c>
      <c r="BK200" s="143">
        <f>ROUND(I200*H200,2)</f>
        <v>0</v>
      </c>
      <c r="BL200" s="16" t="s">
        <v>152</v>
      </c>
      <c r="BM200" s="142" t="s">
        <v>537</v>
      </c>
    </row>
    <row r="201" spans="2:65" s="11" customFormat="1">
      <c r="B201" s="144"/>
      <c r="D201" s="145" t="s">
        <v>154</v>
      </c>
      <c r="E201" s="146" t="s">
        <v>1</v>
      </c>
      <c r="F201" s="147" t="s">
        <v>538</v>
      </c>
      <c r="H201" s="146" t="s">
        <v>1</v>
      </c>
      <c r="I201" s="148"/>
      <c r="L201" s="144"/>
      <c r="M201" s="149"/>
      <c r="T201" s="150"/>
      <c r="AT201" s="146" t="s">
        <v>154</v>
      </c>
      <c r="AU201" s="146" t="s">
        <v>82</v>
      </c>
      <c r="AV201" s="11" t="s">
        <v>80</v>
      </c>
      <c r="AW201" s="11" t="s">
        <v>30</v>
      </c>
      <c r="AX201" s="11" t="s">
        <v>73</v>
      </c>
      <c r="AY201" s="146" t="s">
        <v>147</v>
      </c>
    </row>
    <row r="202" spans="2:65" s="12" customFormat="1">
      <c r="B202" s="151"/>
      <c r="D202" s="145" t="s">
        <v>154</v>
      </c>
      <c r="E202" s="152" t="s">
        <v>1</v>
      </c>
      <c r="F202" s="153" t="s">
        <v>539</v>
      </c>
      <c r="H202" s="154">
        <v>197.24299999999999</v>
      </c>
      <c r="I202" s="155"/>
      <c r="L202" s="151"/>
      <c r="M202" s="156"/>
      <c r="T202" s="157"/>
      <c r="AT202" s="152" t="s">
        <v>154</v>
      </c>
      <c r="AU202" s="152" t="s">
        <v>82</v>
      </c>
      <c r="AV202" s="12" t="s">
        <v>82</v>
      </c>
      <c r="AW202" s="12" t="s">
        <v>30</v>
      </c>
      <c r="AX202" s="12" t="s">
        <v>73</v>
      </c>
      <c r="AY202" s="152" t="s">
        <v>147</v>
      </c>
    </row>
    <row r="203" spans="2:65" s="13" customFormat="1">
      <c r="B203" s="158"/>
      <c r="D203" s="145" t="s">
        <v>154</v>
      </c>
      <c r="E203" s="159" t="s">
        <v>1</v>
      </c>
      <c r="F203" s="160" t="s">
        <v>159</v>
      </c>
      <c r="H203" s="161">
        <v>197.24299999999999</v>
      </c>
      <c r="I203" s="162"/>
      <c r="L203" s="158"/>
      <c r="M203" s="163"/>
      <c r="T203" s="164"/>
      <c r="AT203" s="159" t="s">
        <v>154</v>
      </c>
      <c r="AU203" s="159" t="s">
        <v>82</v>
      </c>
      <c r="AV203" s="13" t="s">
        <v>152</v>
      </c>
      <c r="AW203" s="13" t="s">
        <v>30</v>
      </c>
      <c r="AX203" s="13" t="s">
        <v>80</v>
      </c>
      <c r="AY203" s="159" t="s">
        <v>147</v>
      </c>
    </row>
    <row r="204" spans="2:65" s="1" customFormat="1" ht="37.9" customHeight="1">
      <c r="B204" s="31"/>
      <c r="C204" s="130" t="s">
        <v>241</v>
      </c>
      <c r="D204" s="130" t="s">
        <v>148</v>
      </c>
      <c r="E204" s="131" t="s">
        <v>540</v>
      </c>
      <c r="F204" s="132" t="s">
        <v>541</v>
      </c>
      <c r="G204" s="133" t="s">
        <v>151</v>
      </c>
      <c r="H204" s="134">
        <v>2761.402</v>
      </c>
      <c r="I204" s="135"/>
      <c r="J204" s="136">
        <f>ROUND(I204*H204,2)</f>
        <v>0</v>
      </c>
      <c r="K204" s="137"/>
      <c r="L204" s="31"/>
      <c r="M204" s="138" t="s">
        <v>1</v>
      </c>
      <c r="N204" s="139" t="s">
        <v>38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152</v>
      </c>
      <c r="AT204" s="142" t="s">
        <v>148</v>
      </c>
      <c r="AU204" s="142" t="s">
        <v>82</v>
      </c>
      <c r="AY204" s="16" t="s">
        <v>147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80</v>
      </c>
      <c r="BK204" s="143">
        <f>ROUND(I204*H204,2)</f>
        <v>0</v>
      </c>
      <c r="BL204" s="16" t="s">
        <v>152</v>
      </c>
      <c r="BM204" s="142" t="s">
        <v>542</v>
      </c>
    </row>
    <row r="205" spans="2:65" s="12" customFormat="1">
      <c r="B205" s="151"/>
      <c r="D205" s="145" t="s">
        <v>154</v>
      </c>
      <c r="E205" s="152" t="s">
        <v>1</v>
      </c>
      <c r="F205" s="153" t="s">
        <v>543</v>
      </c>
      <c r="H205" s="154">
        <v>2761.402</v>
      </c>
      <c r="I205" s="155"/>
      <c r="L205" s="151"/>
      <c r="M205" s="156"/>
      <c r="T205" s="157"/>
      <c r="AT205" s="152" t="s">
        <v>154</v>
      </c>
      <c r="AU205" s="152" t="s">
        <v>82</v>
      </c>
      <c r="AV205" s="12" t="s">
        <v>82</v>
      </c>
      <c r="AW205" s="12" t="s">
        <v>30</v>
      </c>
      <c r="AX205" s="12" t="s">
        <v>73</v>
      </c>
      <c r="AY205" s="152" t="s">
        <v>147</v>
      </c>
    </row>
    <row r="206" spans="2:65" s="13" customFormat="1">
      <c r="B206" s="158"/>
      <c r="D206" s="145" t="s">
        <v>154</v>
      </c>
      <c r="E206" s="159" t="s">
        <v>1</v>
      </c>
      <c r="F206" s="160" t="s">
        <v>159</v>
      </c>
      <c r="H206" s="161">
        <v>2761.402</v>
      </c>
      <c r="I206" s="162"/>
      <c r="L206" s="158"/>
      <c r="M206" s="163"/>
      <c r="T206" s="164"/>
      <c r="AT206" s="159" t="s">
        <v>154</v>
      </c>
      <c r="AU206" s="159" t="s">
        <v>82</v>
      </c>
      <c r="AV206" s="13" t="s">
        <v>152</v>
      </c>
      <c r="AW206" s="13" t="s">
        <v>30</v>
      </c>
      <c r="AX206" s="13" t="s">
        <v>80</v>
      </c>
      <c r="AY206" s="159" t="s">
        <v>147</v>
      </c>
    </row>
    <row r="207" spans="2:65" s="1" customFormat="1" ht="37.9" customHeight="1">
      <c r="B207" s="31"/>
      <c r="C207" s="130" t="s">
        <v>247</v>
      </c>
      <c r="D207" s="130" t="s">
        <v>148</v>
      </c>
      <c r="E207" s="131" t="s">
        <v>544</v>
      </c>
      <c r="F207" s="132" t="s">
        <v>545</v>
      </c>
      <c r="G207" s="133" t="s">
        <v>151</v>
      </c>
      <c r="H207" s="134">
        <v>197.24299999999999</v>
      </c>
      <c r="I207" s="135"/>
      <c r="J207" s="136">
        <f>ROUND(I207*H207,2)</f>
        <v>0</v>
      </c>
      <c r="K207" s="137"/>
      <c r="L207" s="31"/>
      <c r="M207" s="138" t="s">
        <v>1</v>
      </c>
      <c r="N207" s="139" t="s">
        <v>38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152</v>
      </c>
      <c r="AT207" s="142" t="s">
        <v>148</v>
      </c>
      <c r="AU207" s="142" t="s">
        <v>82</v>
      </c>
      <c r="AY207" s="16" t="s">
        <v>147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6" t="s">
        <v>80</v>
      </c>
      <c r="BK207" s="143">
        <f>ROUND(I207*H207,2)</f>
        <v>0</v>
      </c>
      <c r="BL207" s="16" t="s">
        <v>152</v>
      </c>
      <c r="BM207" s="142" t="s">
        <v>546</v>
      </c>
    </row>
    <row r="208" spans="2:65" s="12" customFormat="1">
      <c r="B208" s="151"/>
      <c r="D208" s="145" t="s">
        <v>154</v>
      </c>
      <c r="E208" s="152" t="s">
        <v>1</v>
      </c>
      <c r="F208" s="153" t="s">
        <v>547</v>
      </c>
      <c r="H208" s="154">
        <v>197.24299999999999</v>
      </c>
      <c r="I208" s="155"/>
      <c r="L208" s="151"/>
      <c r="M208" s="156"/>
      <c r="T208" s="157"/>
      <c r="AT208" s="152" t="s">
        <v>154</v>
      </c>
      <c r="AU208" s="152" t="s">
        <v>82</v>
      </c>
      <c r="AV208" s="12" t="s">
        <v>82</v>
      </c>
      <c r="AW208" s="12" t="s">
        <v>30</v>
      </c>
      <c r="AX208" s="12" t="s">
        <v>73</v>
      </c>
      <c r="AY208" s="152" t="s">
        <v>147</v>
      </c>
    </row>
    <row r="209" spans="2:65" s="13" customFormat="1">
      <c r="B209" s="158"/>
      <c r="D209" s="145" t="s">
        <v>154</v>
      </c>
      <c r="E209" s="159" t="s">
        <v>1</v>
      </c>
      <c r="F209" s="160" t="s">
        <v>159</v>
      </c>
      <c r="H209" s="161">
        <v>197.24299999999999</v>
      </c>
      <c r="I209" s="162"/>
      <c r="L209" s="158"/>
      <c r="M209" s="163"/>
      <c r="T209" s="164"/>
      <c r="AT209" s="159" t="s">
        <v>154</v>
      </c>
      <c r="AU209" s="159" t="s">
        <v>82</v>
      </c>
      <c r="AV209" s="13" t="s">
        <v>152</v>
      </c>
      <c r="AW209" s="13" t="s">
        <v>30</v>
      </c>
      <c r="AX209" s="13" t="s">
        <v>80</v>
      </c>
      <c r="AY209" s="159" t="s">
        <v>147</v>
      </c>
    </row>
    <row r="210" spans="2:65" s="1" customFormat="1" ht="37.9" customHeight="1">
      <c r="B210" s="31"/>
      <c r="C210" s="130" t="s">
        <v>252</v>
      </c>
      <c r="D210" s="130" t="s">
        <v>148</v>
      </c>
      <c r="E210" s="131" t="s">
        <v>548</v>
      </c>
      <c r="F210" s="132" t="s">
        <v>549</v>
      </c>
      <c r="G210" s="133" t="s">
        <v>162</v>
      </c>
      <c r="H210" s="134">
        <v>72.06</v>
      </c>
      <c r="I210" s="135"/>
      <c r="J210" s="136">
        <f>ROUND(I210*H210,2)</f>
        <v>0</v>
      </c>
      <c r="K210" s="137"/>
      <c r="L210" s="31"/>
      <c r="M210" s="138" t="s">
        <v>1</v>
      </c>
      <c r="N210" s="139" t="s">
        <v>38</v>
      </c>
      <c r="P210" s="140">
        <f>O210*H210</f>
        <v>0</v>
      </c>
      <c r="Q210" s="140">
        <v>1.2999999999999999E-4</v>
      </c>
      <c r="R210" s="140">
        <f>Q210*H210</f>
        <v>9.367799999999999E-3</v>
      </c>
      <c r="S210" s="140">
        <v>0</v>
      </c>
      <c r="T210" s="141">
        <f>S210*H210</f>
        <v>0</v>
      </c>
      <c r="AR210" s="142" t="s">
        <v>152</v>
      </c>
      <c r="AT210" s="142" t="s">
        <v>148</v>
      </c>
      <c r="AU210" s="142" t="s">
        <v>82</v>
      </c>
      <c r="AY210" s="16" t="s">
        <v>147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80</v>
      </c>
      <c r="BK210" s="143">
        <f>ROUND(I210*H210,2)</f>
        <v>0</v>
      </c>
      <c r="BL210" s="16" t="s">
        <v>152</v>
      </c>
      <c r="BM210" s="142" t="s">
        <v>550</v>
      </c>
    </row>
    <row r="211" spans="2:65" s="11" customFormat="1">
      <c r="B211" s="144"/>
      <c r="D211" s="145" t="s">
        <v>154</v>
      </c>
      <c r="E211" s="146" t="s">
        <v>1</v>
      </c>
      <c r="F211" s="147" t="s">
        <v>551</v>
      </c>
      <c r="H211" s="146" t="s">
        <v>1</v>
      </c>
      <c r="I211" s="148"/>
      <c r="L211" s="144"/>
      <c r="M211" s="149"/>
      <c r="T211" s="150"/>
      <c r="AT211" s="146" t="s">
        <v>154</v>
      </c>
      <c r="AU211" s="146" t="s">
        <v>82</v>
      </c>
      <c r="AV211" s="11" t="s">
        <v>80</v>
      </c>
      <c r="AW211" s="11" t="s">
        <v>30</v>
      </c>
      <c r="AX211" s="11" t="s">
        <v>73</v>
      </c>
      <c r="AY211" s="146" t="s">
        <v>147</v>
      </c>
    </row>
    <row r="212" spans="2:65" s="12" customFormat="1">
      <c r="B212" s="151"/>
      <c r="D212" s="145" t="s">
        <v>154</v>
      </c>
      <c r="E212" s="152" t="s">
        <v>1</v>
      </c>
      <c r="F212" s="153" t="s">
        <v>552</v>
      </c>
      <c r="H212" s="154">
        <v>28.41</v>
      </c>
      <c r="I212" s="155"/>
      <c r="L212" s="151"/>
      <c r="M212" s="156"/>
      <c r="T212" s="157"/>
      <c r="AT212" s="152" t="s">
        <v>154</v>
      </c>
      <c r="AU212" s="152" t="s">
        <v>82</v>
      </c>
      <c r="AV212" s="12" t="s">
        <v>82</v>
      </c>
      <c r="AW212" s="12" t="s">
        <v>30</v>
      </c>
      <c r="AX212" s="12" t="s">
        <v>73</v>
      </c>
      <c r="AY212" s="152" t="s">
        <v>147</v>
      </c>
    </row>
    <row r="213" spans="2:65" s="11" customFormat="1">
      <c r="B213" s="144"/>
      <c r="D213" s="145" t="s">
        <v>154</v>
      </c>
      <c r="E213" s="146" t="s">
        <v>1</v>
      </c>
      <c r="F213" s="147" t="s">
        <v>553</v>
      </c>
      <c r="H213" s="146" t="s">
        <v>1</v>
      </c>
      <c r="I213" s="148"/>
      <c r="L213" s="144"/>
      <c r="M213" s="149"/>
      <c r="T213" s="150"/>
      <c r="AT213" s="146" t="s">
        <v>154</v>
      </c>
      <c r="AU213" s="146" t="s">
        <v>82</v>
      </c>
      <c r="AV213" s="11" t="s">
        <v>80</v>
      </c>
      <c r="AW213" s="11" t="s">
        <v>30</v>
      </c>
      <c r="AX213" s="11" t="s">
        <v>73</v>
      </c>
      <c r="AY213" s="146" t="s">
        <v>147</v>
      </c>
    </row>
    <row r="214" spans="2:65" s="12" customFormat="1">
      <c r="B214" s="151"/>
      <c r="D214" s="145" t="s">
        <v>154</v>
      </c>
      <c r="E214" s="152" t="s">
        <v>1</v>
      </c>
      <c r="F214" s="153" t="s">
        <v>554</v>
      </c>
      <c r="H214" s="154">
        <v>43.65</v>
      </c>
      <c r="I214" s="155"/>
      <c r="L214" s="151"/>
      <c r="M214" s="156"/>
      <c r="T214" s="157"/>
      <c r="AT214" s="152" t="s">
        <v>154</v>
      </c>
      <c r="AU214" s="152" t="s">
        <v>82</v>
      </c>
      <c r="AV214" s="12" t="s">
        <v>82</v>
      </c>
      <c r="AW214" s="12" t="s">
        <v>30</v>
      </c>
      <c r="AX214" s="12" t="s">
        <v>73</v>
      </c>
      <c r="AY214" s="152" t="s">
        <v>147</v>
      </c>
    </row>
    <row r="215" spans="2:65" s="13" customFormat="1">
      <c r="B215" s="158"/>
      <c r="D215" s="145" t="s">
        <v>154</v>
      </c>
      <c r="E215" s="159" t="s">
        <v>1</v>
      </c>
      <c r="F215" s="160" t="s">
        <v>159</v>
      </c>
      <c r="H215" s="161">
        <v>72.06</v>
      </c>
      <c r="I215" s="162"/>
      <c r="L215" s="158"/>
      <c r="M215" s="163"/>
      <c r="T215" s="164"/>
      <c r="AT215" s="159" t="s">
        <v>154</v>
      </c>
      <c r="AU215" s="159" t="s">
        <v>82</v>
      </c>
      <c r="AV215" s="13" t="s">
        <v>152</v>
      </c>
      <c r="AW215" s="13" t="s">
        <v>30</v>
      </c>
      <c r="AX215" s="13" t="s">
        <v>80</v>
      </c>
      <c r="AY215" s="159" t="s">
        <v>147</v>
      </c>
    </row>
    <row r="216" spans="2:65" s="1" customFormat="1" ht="37.9" customHeight="1">
      <c r="B216" s="31"/>
      <c r="C216" s="130" t="s">
        <v>260</v>
      </c>
      <c r="D216" s="130" t="s">
        <v>148</v>
      </c>
      <c r="E216" s="131" t="s">
        <v>555</v>
      </c>
      <c r="F216" s="132" t="s">
        <v>556</v>
      </c>
      <c r="G216" s="133" t="s">
        <v>162</v>
      </c>
      <c r="H216" s="134">
        <v>26</v>
      </c>
      <c r="I216" s="135"/>
      <c r="J216" s="136">
        <f>ROUND(I216*H216,2)</f>
        <v>0</v>
      </c>
      <c r="K216" s="137"/>
      <c r="L216" s="31"/>
      <c r="M216" s="138" t="s">
        <v>1</v>
      </c>
      <c r="N216" s="139" t="s">
        <v>38</v>
      </c>
      <c r="P216" s="140">
        <f>O216*H216</f>
        <v>0</v>
      </c>
      <c r="Q216" s="140">
        <v>2.1000000000000001E-4</v>
      </c>
      <c r="R216" s="140">
        <f>Q216*H216</f>
        <v>5.4600000000000004E-3</v>
      </c>
      <c r="S216" s="140">
        <v>0</v>
      </c>
      <c r="T216" s="141">
        <f>S216*H216</f>
        <v>0</v>
      </c>
      <c r="AR216" s="142" t="s">
        <v>152</v>
      </c>
      <c r="AT216" s="142" t="s">
        <v>148</v>
      </c>
      <c r="AU216" s="142" t="s">
        <v>82</v>
      </c>
      <c r="AY216" s="16" t="s">
        <v>147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80</v>
      </c>
      <c r="BK216" s="143">
        <f>ROUND(I216*H216,2)</f>
        <v>0</v>
      </c>
      <c r="BL216" s="16" t="s">
        <v>152</v>
      </c>
      <c r="BM216" s="142" t="s">
        <v>557</v>
      </c>
    </row>
    <row r="217" spans="2:65" s="11" customFormat="1">
      <c r="B217" s="144"/>
      <c r="D217" s="145" t="s">
        <v>154</v>
      </c>
      <c r="E217" s="146" t="s">
        <v>1</v>
      </c>
      <c r="F217" s="147" t="s">
        <v>558</v>
      </c>
      <c r="H217" s="146" t="s">
        <v>1</v>
      </c>
      <c r="I217" s="148"/>
      <c r="L217" s="144"/>
      <c r="M217" s="149"/>
      <c r="T217" s="150"/>
      <c r="AT217" s="146" t="s">
        <v>154</v>
      </c>
      <c r="AU217" s="146" t="s">
        <v>82</v>
      </c>
      <c r="AV217" s="11" t="s">
        <v>80</v>
      </c>
      <c r="AW217" s="11" t="s">
        <v>30</v>
      </c>
      <c r="AX217" s="11" t="s">
        <v>73</v>
      </c>
      <c r="AY217" s="146" t="s">
        <v>147</v>
      </c>
    </row>
    <row r="218" spans="2:65" s="12" customFormat="1">
      <c r="B218" s="151"/>
      <c r="D218" s="145" t="s">
        <v>154</v>
      </c>
      <c r="E218" s="152" t="s">
        <v>1</v>
      </c>
      <c r="F218" s="153" t="s">
        <v>559</v>
      </c>
      <c r="H218" s="154">
        <v>26</v>
      </c>
      <c r="I218" s="155"/>
      <c r="L218" s="151"/>
      <c r="M218" s="156"/>
      <c r="T218" s="157"/>
      <c r="AT218" s="152" t="s">
        <v>154</v>
      </c>
      <c r="AU218" s="152" t="s">
        <v>82</v>
      </c>
      <c r="AV218" s="12" t="s">
        <v>82</v>
      </c>
      <c r="AW218" s="12" t="s">
        <v>30</v>
      </c>
      <c r="AX218" s="12" t="s">
        <v>73</v>
      </c>
      <c r="AY218" s="152" t="s">
        <v>147</v>
      </c>
    </row>
    <row r="219" spans="2:65" s="13" customFormat="1">
      <c r="B219" s="158"/>
      <c r="D219" s="145" t="s">
        <v>154</v>
      </c>
      <c r="E219" s="159" t="s">
        <v>1</v>
      </c>
      <c r="F219" s="160" t="s">
        <v>159</v>
      </c>
      <c r="H219" s="161">
        <v>26</v>
      </c>
      <c r="I219" s="162"/>
      <c r="L219" s="158"/>
      <c r="M219" s="163"/>
      <c r="T219" s="164"/>
      <c r="AT219" s="159" t="s">
        <v>154</v>
      </c>
      <c r="AU219" s="159" t="s">
        <v>82</v>
      </c>
      <c r="AV219" s="13" t="s">
        <v>152</v>
      </c>
      <c r="AW219" s="13" t="s">
        <v>30</v>
      </c>
      <c r="AX219" s="13" t="s">
        <v>80</v>
      </c>
      <c r="AY219" s="159" t="s">
        <v>147</v>
      </c>
    </row>
    <row r="220" spans="2:65" s="10" customFormat="1" ht="22.9" customHeight="1">
      <c r="B220" s="120"/>
      <c r="D220" s="121" t="s">
        <v>72</v>
      </c>
      <c r="E220" s="183" t="s">
        <v>229</v>
      </c>
      <c r="F220" s="183" t="s">
        <v>230</v>
      </c>
      <c r="I220" s="123"/>
      <c r="J220" s="184">
        <f>BK220</f>
        <v>0</v>
      </c>
      <c r="L220" s="120"/>
      <c r="M220" s="125"/>
      <c r="P220" s="126">
        <f>SUM(P221:P223)</f>
        <v>0</v>
      </c>
      <c r="R220" s="126">
        <f>SUM(R221:R223)</f>
        <v>0</v>
      </c>
      <c r="T220" s="127">
        <f>SUM(T221:T223)</f>
        <v>0</v>
      </c>
      <c r="AR220" s="121" t="s">
        <v>80</v>
      </c>
      <c r="AT220" s="128" t="s">
        <v>72</v>
      </c>
      <c r="AU220" s="128" t="s">
        <v>80</v>
      </c>
      <c r="AY220" s="121" t="s">
        <v>147</v>
      </c>
      <c r="BK220" s="129">
        <f>SUM(BK221:BK223)</f>
        <v>0</v>
      </c>
    </row>
    <row r="221" spans="2:65" s="1" customFormat="1" ht="16.5" customHeight="1">
      <c r="B221" s="31"/>
      <c r="C221" s="130" t="s">
        <v>269</v>
      </c>
      <c r="D221" s="130" t="s">
        <v>148</v>
      </c>
      <c r="E221" s="131" t="s">
        <v>560</v>
      </c>
      <c r="F221" s="132" t="s">
        <v>561</v>
      </c>
      <c r="G221" s="133" t="s">
        <v>244</v>
      </c>
      <c r="H221" s="134">
        <v>50</v>
      </c>
      <c r="I221" s="135"/>
      <c r="J221" s="136">
        <f>ROUND(I221*H221,2)</f>
        <v>0</v>
      </c>
      <c r="K221" s="137"/>
      <c r="L221" s="31"/>
      <c r="M221" s="138" t="s">
        <v>1</v>
      </c>
      <c r="N221" s="139" t="s">
        <v>38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152</v>
      </c>
      <c r="AT221" s="142" t="s">
        <v>148</v>
      </c>
      <c r="AU221" s="142" t="s">
        <v>82</v>
      </c>
      <c r="AY221" s="16" t="s">
        <v>147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6" t="s">
        <v>80</v>
      </c>
      <c r="BK221" s="143">
        <f>ROUND(I221*H221,2)</f>
        <v>0</v>
      </c>
      <c r="BL221" s="16" t="s">
        <v>152</v>
      </c>
      <c r="BM221" s="142" t="s">
        <v>562</v>
      </c>
    </row>
    <row r="222" spans="2:65" s="12" customFormat="1">
      <c r="B222" s="151"/>
      <c r="D222" s="145" t="s">
        <v>154</v>
      </c>
      <c r="E222" s="152" t="s">
        <v>1</v>
      </c>
      <c r="F222" s="153" t="s">
        <v>563</v>
      </c>
      <c r="H222" s="154">
        <v>50</v>
      </c>
      <c r="I222" s="155"/>
      <c r="L222" s="151"/>
      <c r="M222" s="156"/>
      <c r="T222" s="157"/>
      <c r="AT222" s="152" t="s">
        <v>154</v>
      </c>
      <c r="AU222" s="152" t="s">
        <v>82</v>
      </c>
      <c r="AV222" s="12" t="s">
        <v>82</v>
      </c>
      <c r="AW222" s="12" t="s">
        <v>30</v>
      </c>
      <c r="AX222" s="12" t="s">
        <v>73</v>
      </c>
      <c r="AY222" s="152" t="s">
        <v>147</v>
      </c>
    </row>
    <row r="223" spans="2:65" s="13" customFormat="1">
      <c r="B223" s="158"/>
      <c r="D223" s="145" t="s">
        <v>154</v>
      </c>
      <c r="E223" s="159" t="s">
        <v>1</v>
      </c>
      <c r="F223" s="160" t="s">
        <v>159</v>
      </c>
      <c r="H223" s="161">
        <v>50</v>
      </c>
      <c r="I223" s="162"/>
      <c r="L223" s="158"/>
      <c r="M223" s="163"/>
      <c r="T223" s="164"/>
      <c r="AT223" s="159" t="s">
        <v>154</v>
      </c>
      <c r="AU223" s="159" t="s">
        <v>82</v>
      </c>
      <c r="AV223" s="13" t="s">
        <v>152</v>
      </c>
      <c r="AW223" s="13" t="s">
        <v>30</v>
      </c>
      <c r="AX223" s="13" t="s">
        <v>80</v>
      </c>
      <c r="AY223" s="159" t="s">
        <v>147</v>
      </c>
    </row>
    <row r="224" spans="2:65" s="10" customFormat="1" ht="22.9" customHeight="1">
      <c r="B224" s="120"/>
      <c r="D224" s="121" t="s">
        <v>72</v>
      </c>
      <c r="E224" s="183" t="s">
        <v>258</v>
      </c>
      <c r="F224" s="183" t="s">
        <v>259</v>
      </c>
      <c r="I224" s="123"/>
      <c r="J224" s="184">
        <f>BK224</f>
        <v>0</v>
      </c>
      <c r="L224" s="120"/>
      <c r="M224" s="125"/>
      <c r="P224" s="126">
        <f>SUM(P225:P242)</f>
        <v>0</v>
      </c>
      <c r="R224" s="126">
        <f>SUM(R225:R242)</f>
        <v>0</v>
      </c>
      <c r="T224" s="127">
        <f>SUM(T225:T242)</f>
        <v>1.3370999999999997</v>
      </c>
      <c r="AR224" s="121" t="s">
        <v>80</v>
      </c>
      <c r="AT224" s="128" t="s">
        <v>72</v>
      </c>
      <c r="AU224" s="128" t="s">
        <v>80</v>
      </c>
      <c r="AY224" s="121" t="s">
        <v>147</v>
      </c>
      <c r="BK224" s="129">
        <f>SUM(BK225:BK242)</f>
        <v>0</v>
      </c>
    </row>
    <row r="225" spans="2:65" s="1" customFormat="1" ht="24.2" customHeight="1">
      <c r="B225" s="31"/>
      <c r="C225" s="130" t="s">
        <v>7</v>
      </c>
      <c r="D225" s="130" t="s">
        <v>148</v>
      </c>
      <c r="E225" s="131" t="s">
        <v>564</v>
      </c>
      <c r="F225" s="132" t="s">
        <v>565</v>
      </c>
      <c r="G225" s="133" t="s">
        <v>162</v>
      </c>
      <c r="H225" s="134">
        <v>11.95</v>
      </c>
      <c r="I225" s="135"/>
      <c r="J225" s="136">
        <f>ROUND(I225*H225,2)</f>
        <v>0</v>
      </c>
      <c r="K225" s="137"/>
      <c r="L225" s="31"/>
      <c r="M225" s="138" t="s">
        <v>1</v>
      </c>
      <c r="N225" s="139" t="s">
        <v>38</v>
      </c>
      <c r="P225" s="140">
        <f>O225*H225</f>
        <v>0</v>
      </c>
      <c r="Q225" s="140">
        <v>0</v>
      </c>
      <c r="R225" s="140">
        <f>Q225*H225</f>
        <v>0</v>
      </c>
      <c r="S225" s="140">
        <v>0.09</v>
      </c>
      <c r="T225" s="141">
        <f>S225*H225</f>
        <v>1.0754999999999999</v>
      </c>
      <c r="AR225" s="142" t="s">
        <v>152</v>
      </c>
      <c r="AT225" s="142" t="s">
        <v>148</v>
      </c>
      <c r="AU225" s="142" t="s">
        <v>82</v>
      </c>
      <c r="AY225" s="16" t="s">
        <v>147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6" t="s">
        <v>80</v>
      </c>
      <c r="BK225" s="143">
        <f>ROUND(I225*H225,2)</f>
        <v>0</v>
      </c>
      <c r="BL225" s="16" t="s">
        <v>152</v>
      </c>
      <c r="BM225" s="142" t="s">
        <v>566</v>
      </c>
    </row>
    <row r="226" spans="2:65" s="11" customFormat="1">
      <c r="B226" s="144"/>
      <c r="D226" s="145" t="s">
        <v>154</v>
      </c>
      <c r="E226" s="146" t="s">
        <v>1</v>
      </c>
      <c r="F226" s="147" t="s">
        <v>284</v>
      </c>
      <c r="H226" s="146" t="s">
        <v>1</v>
      </c>
      <c r="I226" s="148"/>
      <c r="L226" s="144"/>
      <c r="M226" s="149"/>
      <c r="T226" s="150"/>
      <c r="AT226" s="146" t="s">
        <v>154</v>
      </c>
      <c r="AU226" s="146" t="s">
        <v>82</v>
      </c>
      <c r="AV226" s="11" t="s">
        <v>80</v>
      </c>
      <c r="AW226" s="11" t="s">
        <v>30</v>
      </c>
      <c r="AX226" s="11" t="s">
        <v>73</v>
      </c>
      <c r="AY226" s="146" t="s">
        <v>147</v>
      </c>
    </row>
    <row r="227" spans="2:65" s="12" customFormat="1">
      <c r="B227" s="151"/>
      <c r="D227" s="145" t="s">
        <v>154</v>
      </c>
      <c r="E227" s="152" t="s">
        <v>1</v>
      </c>
      <c r="F227" s="153" t="s">
        <v>567</v>
      </c>
      <c r="H227" s="154">
        <v>3.75</v>
      </c>
      <c r="I227" s="155"/>
      <c r="L227" s="151"/>
      <c r="M227" s="156"/>
      <c r="T227" s="157"/>
      <c r="AT227" s="152" t="s">
        <v>154</v>
      </c>
      <c r="AU227" s="152" t="s">
        <v>82</v>
      </c>
      <c r="AV227" s="12" t="s">
        <v>82</v>
      </c>
      <c r="AW227" s="12" t="s">
        <v>30</v>
      </c>
      <c r="AX227" s="12" t="s">
        <v>73</v>
      </c>
      <c r="AY227" s="152" t="s">
        <v>147</v>
      </c>
    </row>
    <row r="228" spans="2:65" s="11" customFormat="1">
      <c r="B228" s="144"/>
      <c r="D228" s="145" t="s">
        <v>154</v>
      </c>
      <c r="E228" s="146" t="s">
        <v>1</v>
      </c>
      <c r="F228" s="147" t="s">
        <v>568</v>
      </c>
      <c r="H228" s="146" t="s">
        <v>1</v>
      </c>
      <c r="I228" s="148"/>
      <c r="L228" s="144"/>
      <c r="M228" s="149"/>
      <c r="T228" s="150"/>
      <c r="AT228" s="146" t="s">
        <v>154</v>
      </c>
      <c r="AU228" s="146" t="s">
        <v>82</v>
      </c>
      <c r="AV228" s="11" t="s">
        <v>80</v>
      </c>
      <c r="AW228" s="11" t="s">
        <v>30</v>
      </c>
      <c r="AX228" s="11" t="s">
        <v>73</v>
      </c>
      <c r="AY228" s="146" t="s">
        <v>147</v>
      </c>
    </row>
    <row r="229" spans="2:65" s="12" customFormat="1">
      <c r="B229" s="151"/>
      <c r="D229" s="145" t="s">
        <v>154</v>
      </c>
      <c r="E229" s="152" t="s">
        <v>1</v>
      </c>
      <c r="F229" s="153" t="s">
        <v>569</v>
      </c>
      <c r="H229" s="154">
        <v>8.1999999999999993</v>
      </c>
      <c r="I229" s="155"/>
      <c r="L229" s="151"/>
      <c r="M229" s="156"/>
      <c r="T229" s="157"/>
      <c r="AT229" s="152" t="s">
        <v>154</v>
      </c>
      <c r="AU229" s="152" t="s">
        <v>82</v>
      </c>
      <c r="AV229" s="12" t="s">
        <v>82</v>
      </c>
      <c r="AW229" s="12" t="s">
        <v>30</v>
      </c>
      <c r="AX229" s="12" t="s">
        <v>73</v>
      </c>
      <c r="AY229" s="152" t="s">
        <v>147</v>
      </c>
    </row>
    <row r="230" spans="2:65" s="13" customFormat="1">
      <c r="B230" s="158"/>
      <c r="D230" s="145" t="s">
        <v>154</v>
      </c>
      <c r="E230" s="159" t="s">
        <v>1</v>
      </c>
      <c r="F230" s="160" t="s">
        <v>159</v>
      </c>
      <c r="H230" s="161">
        <v>11.95</v>
      </c>
      <c r="I230" s="162"/>
      <c r="L230" s="158"/>
      <c r="M230" s="163"/>
      <c r="T230" s="164"/>
      <c r="AT230" s="159" t="s">
        <v>154</v>
      </c>
      <c r="AU230" s="159" t="s">
        <v>82</v>
      </c>
      <c r="AV230" s="13" t="s">
        <v>152</v>
      </c>
      <c r="AW230" s="13" t="s">
        <v>30</v>
      </c>
      <c r="AX230" s="13" t="s">
        <v>80</v>
      </c>
      <c r="AY230" s="159" t="s">
        <v>147</v>
      </c>
    </row>
    <row r="231" spans="2:65" s="1" customFormat="1" ht="21.75" customHeight="1">
      <c r="B231" s="31"/>
      <c r="C231" s="130" t="s">
        <v>280</v>
      </c>
      <c r="D231" s="130" t="s">
        <v>148</v>
      </c>
      <c r="E231" s="131" t="s">
        <v>570</v>
      </c>
      <c r="F231" s="132" t="s">
        <v>571</v>
      </c>
      <c r="G231" s="133" t="s">
        <v>162</v>
      </c>
      <c r="H231" s="134">
        <v>82</v>
      </c>
      <c r="I231" s="135"/>
      <c r="J231" s="136">
        <f>ROUND(I231*H231,2)</f>
        <v>0</v>
      </c>
      <c r="K231" s="137"/>
      <c r="L231" s="31"/>
      <c r="M231" s="138" t="s">
        <v>1</v>
      </c>
      <c r="N231" s="139" t="s">
        <v>38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152</v>
      </c>
      <c r="AT231" s="142" t="s">
        <v>148</v>
      </c>
      <c r="AU231" s="142" t="s">
        <v>82</v>
      </c>
      <c r="AY231" s="16" t="s">
        <v>147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6" t="s">
        <v>80</v>
      </c>
      <c r="BK231" s="143">
        <f>ROUND(I231*H231,2)</f>
        <v>0</v>
      </c>
      <c r="BL231" s="16" t="s">
        <v>152</v>
      </c>
      <c r="BM231" s="142" t="s">
        <v>572</v>
      </c>
    </row>
    <row r="232" spans="2:65" s="11" customFormat="1">
      <c r="B232" s="144"/>
      <c r="D232" s="145" t="s">
        <v>154</v>
      </c>
      <c r="E232" s="146" t="s">
        <v>1</v>
      </c>
      <c r="F232" s="147" t="s">
        <v>573</v>
      </c>
      <c r="H232" s="146" t="s">
        <v>1</v>
      </c>
      <c r="I232" s="148"/>
      <c r="L232" s="144"/>
      <c r="M232" s="149"/>
      <c r="T232" s="150"/>
      <c r="AT232" s="146" t="s">
        <v>154</v>
      </c>
      <c r="AU232" s="146" t="s">
        <v>82</v>
      </c>
      <c r="AV232" s="11" t="s">
        <v>80</v>
      </c>
      <c r="AW232" s="11" t="s">
        <v>30</v>
      </c>
      <c r="AX232" s="11" t="s">
        <v>73</v>
      </c>
      <c r="AY232" s="146" t="s">
        <v>147</v>
      </c>
    </row>
    <row r="233" spans="2:65" s="12" customFormat="1">
      <c r="B233" s="151"/>
      <c r="D233" s="145" t="s">
        <v>154</v>
      </c>
      <c r="E233" s="152" t="s">
        <v>1</v>
      </c>
      <c r="F233" s="153" t="s">
        <v>574</v>
      </c>
      <c r="H233" s="154">
        <v>82</v>
      </c>
      <c r="I233" s="155"/>
      <c r="L233" s="151"/>
      <c r="M233" s="156"/>
      <c r="T233" s="157"/>
      <c r="AT233" s="152" t="s">
        <v>154</v>
      </c>
      <c r="AU233" s="152" t="s">
        <v>82</v>
      </c>
      <c r="AV233" s="12" t="s">
        <v>82</v>
      </c>
      <c r="AW233" s="12" t="s">
        <v>30</v>
      </c>
      <c r="AX233" s="12" t="s">
        <v>73</v>
      </c>
      <c r="AY233" s="152" t="s">
        <v>147</v>
      </c>
    </row>
    <row r="234" spans="2:65" s="13" customFormat="1">
      <c r="B234" s="158"/>
      <c r="D234" s="145" t="s">
        <v>154</v>
      </c>
      <c r="E234" s="159" t="s">
        <v>1</v>
      </c>
      <c r="F234" s="160" t="s">
        <v>159</v>
      </c>
      <c r="H234" s="161">
        <v>82</v>
      </c>
      <c r="I234" s="162"/>
      <c r="L234" s="158"/>
      <c r="M234" s="163"/>
      <c r="T234" s="164"/>
      <c r="AT234" s="159" t="s">
        <v>154</v>
      </c>
      <c r="AU234" s="159" t="s">
        <v>82</v>
      </c>
      <c r="AV234" s="13" t="s">
        <v>152</v>
      </c>
      <c r="AW234" s="13" t="s">
        <v>30</v>
      </c>
      <c r="AX234" s="13" t="s">
        <v>80</v>
      </c>
      <c r="AY234" s="159" t="s">
        <v>147</v>
      </c>
    </row>
    <row r="235" spans="2:65" s="1" customFormat="1" ht="37.9" customHeight="1">
      <c r="B235" s="31"/>
      <c r="C235" s="130" t="s">
        <v>288</v>
      </c>
      <c r="D235" s="130" t="s">
        <v>148</v>
      </c>
      <c r="E235" s="131" t="s">
        <v>575</v>
      </c>
      <c r="F235" s="132" t="s">
        <v>576</v>
      </c>
      <c r="G235" s="133" t="s">
        <v>162</v>
      </c>
      <c r="H235" s="134">
        <v>1.6</v>
      </c>
      <c r="I235" s="135"/>
      <c r="J235" s="136">
        <f>ROUND(I235*H235,2)</f>
        <v>0</v>
      </c>
      <c r="K235" s="137"/>
      <c r="L235" s="31"/>
      <c r="M235" s="138" t="s">
        <v>1</v>
      </c>
      <c r="N235" s="139" t="s">
        <v>38</v>
      </c>
      <c r="P235" s="140">
        <f>O235*H235</f>
        <v>0</v>
      </c>
      <c r="Q235" s="140">
        <v>0</v>
      </c>
      <c r="R235" s="140">
        <f>Q235*H235</f>
        <v>0</v>
      </c>
      <c r="S235" s="140">
        <v>7.5999999999999998E-2</v>
      </c>
      <c r="T235" s="141">
        <f>S235*H235</f>
        <v>0.1216</v>
      </c>
      <c r="AR235" s="142" t="s">
        <v>152</v>
      </c>
      <c r="AT235" s="142" t="s">
        <v>148</v>
      </c>
      <c r="AU235" s="142" t="s">
        <v>82</v>
      </c>
      <c r="AY235" s="16" t="s">
        <v>147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80</v>
      </c>
      <c r="BK235" s="143">
        <f>ROUND(I235*H235,2)</f>
        <v>0</v>
      </c>
      <c r="BL235" s="16" t="s">
        <v>152</v>
      </c>
      <c r="BM235" s="142" t="s">
        <v>577</v>
      </c>
    </row>
    <row r="236" spans="2:65" s="11" customFormat="1">
      <c r="B236" s="144"/>
      <c r="D236" s="145" t="s">
        <v>154</v>
      </c>
      <c r="E236" s="146" t="s">
        <v>1</v>
      </c>
      <c r="F236" s="147" t="s">
        <v>578</v>
      </c>
      <c r="H236" s="146" t="s">
        <v>1</v>
      </c>
      <c r="I236" s="148"/>
      <c r="L236" s="144"/>
      <c r="M236" s="149"/>
      <c r="T236" s="150"/>
      <c r="AT236" s="146" t="s">
        <v>154</v>
      </c>
      <c r="AU236" s="146" t="s">
        <v>82</v>
      </c>
      <c r="AV236" s="11" t="s">
        <v>80</v>
      </c>
      <c r="AW236" s="11" t="s">
        <v>30</v>
      </c>
      <c r="AX236" s="11" t="s">
        <v>73</v>
      </c>
      <c r="AY236" s="146" t="s">
        <v>147</v>
      </c>
    </row>
    <row r="237" spans="2:65" s="12" customFormat="1">
      <c r="B237" s="151"/>
      <c r="D237" s="145" t="s">
        <v>154</v>
      </c>
      <c r="E237" s="152" t="s">
        <v>1</v>
      </c>
      <c r="F237" s="153" t="s">
        <v>579</v>
      </c>
      <c r="H237" s="154">
        <v>1.6</v>
      </c>
      <c r="I237" s="155"/>
      <c r="L237" s="151"/>
      <c r="M237" s="156"/>
      <c r="T237" s="157"/>
      <c r="AT237" s="152" t="s">
        <v>154</v>
      </c>
      <c r="AU237" s="152" t="s">
        <v>82</v>
      </c>
      <c r="AV237" s="12" t="s">
        <v>82</v>
      </c>
      <c r="AW237" s="12" t="s">
        <v>30</v>
      </c>
      <c r="AX237" s="12" t="s">
        <v>73</v>
      </c>
      <c r="AY237" s="152" t="s">
        <v>147</v>
      </c>
    </row>
    <row r="238" spans="2:65" s="13" customFormat="1">
      <c r="B238" s="158"/>
      <c r="D238" s="145" t="s">
        <v>154</v>
      </c>
      <c r="E238" s="159" t="s">
        <v>1</v>
      </c>
      <c r="F238" s="160" t="s">
        <v>159</v>
      </c>
      <c r="H238" s="161">
        <v>1.6</v>
      </c>
      <c r="I238" s="162"/>
      <c r="L238" s="158"/>
      <c r="M238" s="163"/>
      <c r="T238" s="164"/>
      <c r="AT238" s="159" t="s">
        <v>154</v>
      </c>
      <c r="AU238" s="159" t="s">
        <v>82</v>
      </c>
      <c r="AV238" s="13" t="s">
        <v>152</v>
      </c>
      <c r="AW238" s="13" t="s">
        <v>30</v>
      </c>
      <c r="AX238" s="13" t="s">
        <v>80</v>
      </c>
      <c r="AY238" s="159" t="s">
        <v>147</v>
      </c>
    </row>
    <row r="239" spans="2:65" s="1" customFormat="1" ht="37.9" customHeight="1">
      <c r="B239" s="31"/>
      <c r="C239" s="130" t="s">
        <v>296</v>
      </c>
      <c r="D239" s="130" t="s">
        <v>148</v>
      </c>
      <c r="E239" s="131" t="s">
        <v>580</v>
      </c>
      <c r="F239" s="132" t="s">
        <v>581</v>
      </c>
      <c r="G239" s="133" t="s">
        <v>162</v>
      </c>
      <c r="H239" s="134">
        <v>5.6</v>
      </c>
      <c r="I239" s="135"/>
      <c r="J239" s="136">
        <f>ROUND(I239*H239,2)</f>
        <v>0</v>
      </c>
      <c r="K239" s="137"/>
      <c r="L239" s="31"/>
      <c r="M239" s="138" t="s">
        <v>1</v>
      </c>
      <c r="N239" s="139" t="s">
        <v>38</v>
      </c>
      <c r="P239" s="140">
        <f>O239*H239</f>
        <v>0</v>
      </c>
      <c r="Q239" s="140">
        <v>0</v>
      </c>
      <c r="R239" s="140">
        <f>Q239*H239</f>
        <v>0</v>
      </c>
      <c r="S239" s="140">
        <v>2.5000000000000001E-2</v>
      </c>
      <c r="T239" s="141">
        <f>S239*H239</f>
        <v>0.13999999999999999</v>
      </c>
      <c r="AR239" s="142" t="s">
        <v>152</v>
      </c>
      <c r="AT239" s="142" t="s">
        <v>148</v>
      </c>
      <c r="AU239" s="142" t="s">
        <v>82</v>
      </c>
      <c r="AY239" s="16" t="s">
        <v>147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6" t="s">
        <v>80</v>
      </c>
      <c r="BK239" s="143">
        <f>ROUND(I239*H239,2)</f>
        <v>0</v>
      </c>
      <c r="BL239" s="16" t="s">
        <v>152</v>
      </c>
      <c r="BM239" s="142" t="s">
        <v>582</v>
      </c>
    </row>
    <row r="240" spans="2:65" s="11" customFormat="1">
      <c r="B240" s="144"/>
      <c r="D240" s="145" t="s">
        <v>154</v>
      </c>
      <c r="E240" s="146" t="s">
        <v>1</v>
      </c>
      <c r="F240" s="147" t="s">
        <v>578</v>
      </c>
      <c r="H240" s="146" t="s">
        <v>1</v>
      </c>
      <c r="I240" s="148"/>
      <c r="L240" s="144"/>
      <c r="M240" s="149"/>
      <c r="T240" s="150"/>
      <c r="AT240" s="146" t="s">
        <v>154</v>
      </c>
      <c r="AU240" s="146" t="s">
        <v>82</v>
      </c>
      <c r="AV240" s="11" t="s">
        <v>80</v>
      </c>
      <c r="AW240" s="11" t="s">
        <v>30</v>
      </c>
      <c r="AX240" s="11" t="s">
        <v>73</v>
      </c>
      <c r="AY240" s="146" t="s">
        <v>147</v>
      </c>
    </row>
    <row r="241" spans="2:65" s="12" customFormat="1">
      <c r="B241" s="151"/>
      <c r="D241" s="145" t="s">
        <v>154</v>
      </c>
      <c r="E241" s="152" t="s">
        <v>1</v>
      </c>
      <c r="F241" s="153" t="s">
        <v>583</v>
      </c>
      <c r="H241" s="154">
        <v>5.6</v>
      </c>
      <c r="I241" s="155"/>
      <c r="L241" s="151"/>
      <c r="M241" s="156"/>
      <c r="T241" s="157"/>
      <c r="AT241" s="152" t="s">
        <v>154</v>
      </c>
      <c r="AU241" s="152" t="s">
        <v>82</v>
      </c>
      <c r="AV241" s="12" t="s">
        <v>82</v>
      </c>
      <c r="AW241" s="12" t="s">
        <v>30</v>
      </c>
      <c r="AX241" s="12" t="s">
        <v>73</v>
      </c>
      <c r="AY241" s="152" t="s">
        <v>147</v>
      </c>
    </row>
    <row r="242" spans="2:65" s="13" customFormat="1">
      <c r="B242" s="158"/>
      <c r="D242" s="145" t="s">
        <v>154</v>
      </c>
      <c r="E242" s="159" t="s">
        <v>1</v>
      </c>
      <c r="F242" s="160" t="s">
        <v>159</v>
      </c>
      <c r="H242" s="161">
        <v>5.6</v>
      </c>
      <c r="I242" s="162"/>
      <c r="L242" s="158"/>
      <c r="M242" s="163"/>
      <c r="T242" s="164"/>
      <c r="AT242" s="159" t="s">
        <v>154</v>
      </c>
      <c r="AU242" s="159" t="s">
        <v>82</v>
      </c>
      <c r="AV242" s="13" t="s">
        <v>152</v>
      </c>
      <c r="AW242" s="13" t="s">
        <v>30</v>
      </c>
      <c r="AX242" s="13" t="s">
        <v>80</v>
      </c>
      <c r="AY242" s="159" t="s">
        <v>147</v>
      </c>
    </row>
    <row r="243" spans="2:65" s="10" customFormat="1" ht="22.9" customHeight="1">
      <c r="B243" s="120"/>
      <c r="D243" s="121" t="s">
        <v>72</v>
      </c>
      <c r="E243" s="183" t="s">
        <v>286</v>
      </c>
      <c r="F243" s="183" t="s">
        <v>287</v>
      </c>
      <c r="I243" s="123"/>
      <c r="J243" s="184">
        <f>BK243</f>
        <v>0</v>
      </c>
      <c r="L243" s="120"/>
      <c r="M243" s="125"/>
      <c r="P243" s="126">
        <f>SUM(P244:P259)</f>
        <v>0</v>
      </c>
      <c r="R243" s="126">
        <f>SUM(R244:R259)</f>
        <v>0</v>
      </c>
      <c r="T243" s="127">
        <f>SUM(T244:T259)</f>
        <v>0</v>
      </c>
      <c r="AR243" s="121" t="s">
        <v>80</v>
      </c>
      <c r="AT243" s="128" t="s">
        <v>72</v>
      </c>
      <c r="AU243" s="128" t="s">
        <v>80</v>
      </c>
      <c r="AY243" s="121" t="s">
        <v>147</v>
      </c>
      <c r="BK243" s="129">
        <f>SUM(BK244:BK259)</f>
        <v>0</v>
      </c>
    </row>
    <row r="244" spans="2:65" s="1" customFormat="1" ht="33" customHeight="1">
      <c r="B244" s="31"/>
      <c r="C244" s="130" t="s">
        <v>301</v>
      </c>
      <c r="D244" s="130" t="s">
        <v>148</v>
      </c>
      <c r="E244" s="131" t="s">
        <v>289</v>
      </c>
      <c r="F244" s="132" t="s">
        <v>290</v>
      </c>
      <c r="G244" s="133" t="s">
        <v>174</v>
      </c>
      <c r="H244" s="134">
        <v>1.401</v>
      </c>
      <c r="I244" s="135"/>
      <c r="J244" s="136">
        <f>ROUND(I244*H244,2)</f>
        <v>0</v>
      </c>
      <c r="K244" s="137"/>
      <c r="L244" s="31"/>
      <c r="M244" s="138" t="s">
        <v>1</v>
      </c>
      <c r="N244" s="139" t="s">
        <v>38</v>
      </c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AR244" s="142" t="s">
        <v>152</v>
      </c>
      <c r="AT244" s="142" t="s">
        <v>148</v>
      </c>
      <c r="AU244" s="142" t="s">
        <v>82</v>
      </c>
      <c r="AY244" s="16" t="s">
        <v>147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6" t="s">
        <v>80</v>
      </c>
      <c r="BK244" s="143">
        <f>ROUND(I244*H244,2)</f>
        <v>0</v>
      </c>
      <c r="BL244" s="16" t="s">
        <v>152</v>
      </c>
      <c r="BM244" s="142" t="s">
        <v>584</v>
      </c>
    </row>
    <row r="245" spans="2:65" s="11" customFormat="1">
      <c r="B245" s="144"/>
      <c r="D245" s="145" t="s">
        <v>154</v>
      </c>
      <c r="E245" s="146" t="s">
        <v>1</v>
      </c>
      <c r="F245" s="147" t="s">
        <v>292</v>
      </c>
      <c r="H245" s="146" t="s">
        <v>1</v>
      </c>
      <c r="I245" s="148"/>
      <c r="L245" s="144"/>
      <c r="M245" s="149"/>
      <c r="T245" s="150"/>
      <c r="AT245" s="146" t="s">
        <v>154</v>
      </c>
      <c r="AU245" s="146" t="s">
        <v>82</v>
      </c>
      <c r="AV245" s="11" t="s">
        <v>80</v>
      </c>
      <c r="AW245" s="11" t="s">
        <v>30</v>
      </c>
      <c r="AX245" s="11" t="s">
        <v>73</v>
      </c>
      <c r="AY245" s="146" t="s">
        <v>147</v>
      </c>
    </row>
    <row r="246" spans="2:65" s="12" customFormat="1">
      <c r="B246" s="151"/>
      <c r="D246" s="145" t="s">
        <v>154</v>
      </c>
      <c r="E246" s="152" t="s">
        <v>1</v>
      </c>
      <c r="F246" s="153" t="s">
        <v>585</v>
      </c>
      <c r="H246" s="154">
        <v>1.0760000000000001</v>
      </c>
      <c r="I246" s="155"/>
      <c r="L246" s="151"/>
      <c r="M246" s="156"/>
      <c r="T246" s="157"/>
      <c r="AT246" s="152" t="s">
        <v>154</v>
      </c>
      <c r="AU246" s="152" t="s">
        <v>82</v>
      </c>
      <c r="AV246" s="12" t="s">
        <v>82</v>
      </c>
      <c r="AW246" s="12" t="s">
        <v>30</v>
      </c>
      <c r="AX246" s="12" t="s">
        <v>73</v>
      </c>
      <c r="AY246" s="152" t="s">
        <v>147</v>
      </c>
    </row>
    <row r="247" spans="2:65" s="11" customFormat="1">
      <c r="B247" s="144"/>
      <c r="D247" s="145" t="s">
        <v>154</v>
      </c>
      <c r="E247" s="146" t="s">
        <v>1</v>
      </c>
      <c r="F247" s="147" t="s">
        <v>586</v>
      </c>
      <c r="H247" s="146" t="s">
        <v>1</v>
      </c>
      <c r="I247" s="148"/>
      <c r="L247" s="144"/>
      <c r="M247" s="149"/>
      <c r="T247" s="150"/>
      <c r="AT247" s="146" t="s">
        <v>154</v>
      </c>
      <c r="AU247" s="146" t="s">
        <v>82</v>
      </c>
      <c r="AV247" s="11" t="s">
        <v>80</v>
      </c>
      <c r="AW247" s="11" t="s">
        <v>30</v>
      </c>
      <c r="AX247" s="11" t="s">
        <v>73</v>
      </c>
      <c r="AY247" s="146" t="s">
        <v>147</v>
      </c>
    </row>
    <row r="248" spans="2:65" s="12" customFormat="1">
      <c r="B248" s="151"/>
      <c r="D248" s="145" t="s">
        <v>154</v>
      </c>
      <c r="E248" s="152" t="s">
        <v>1</v>
      </c>
      <c r="F248" s="153" t="s">
        <v>587</v>
      </c>
      <c r="H248" s="154">
        <v>6.3E-2</v>
      </c>
      <c r="I248" s="155"/>
      <c r="L248" s="151"/>
      <c r="M248" s="156"/>
      <c r="T248" s="157"/>
      <c r="AT248" s="152" t="s">
        <v>154</v>
      </c>
      <c r="AU248" s="152" t="s">
        <v>82</v>
      </c>
      <c r="AV248" s="12" t="s">
        <v>82</v>
      </c>
      <c r="AW248" s="12" t="s">
        <v>30</v>
      </c>
      <c r="AX248" s="12" t="s">
        <v>73</v>
      </c>
      <c r="AY248" s="152" t="s">
        <v>147</v>
      </c>
    </row>
    <row r="249" spans="2:65" s="11" customFormat="1">
      <c r="B249" s="144"/>
      <c r="D249" s="145" t="s">
        <v>154</v>
      </c>
      <c r="E249" s="146" t="s">
        <v>1</v>
      </c>
      <c r="F249" s="147" t="s">
        <v>588</v>
      </c>
      <c r="H249" s="146" t="s">
        <v>1</v>
      </c>
      <c r="I249" s="148"/>
      <c r="L249" s="144"/>
      <c r="M249" s="149"/>
      <c r="T249" s="150"/>
      <c r="AT249" s="146" t="s">
        <v>154</v>
      </c>
      <c r="AU249" s="146" t="s">
        <v>82</v>
      </c>
      <c r="AV249" s="11" t="s">
        <v>80</v>
      </c>
      <c r="AW249" s="11" t="s">
        <v>30</v>
      </c>
      <c r="AX249" s="11" t="s">
        <v>73</v>
      </c>
      <c r="AY249" s="146" t="s">
        <v>147</v>
      </c>
    </row>
    <row r="250" spans="2:65" s="12" customFormat="1">
      <c r="B250" s="151"/>
      <c r="D250" s="145" t="s">
        <v>154</v>
      </c>
      <c r="E250" s="152" t="s">
        <v>1</v>
      </c>
      <c r="F250" s="153" t="s">
        <v>589</v>
      </c>
      <c r="H250" s="154">
        <v>0.26200000000000001</v>
      </c>
      <c r="I250" s="155"/>
      <c r="L250" s="151"/>
      <c r="M250" s="156"/>
      <c r="T250" s="157"/>
      <c r="AT250" s="152" t="s">
        <v>154</v>
      </c>
      <c r="AU250" s="152" t="s">
        <v>82</v>
      </c>
      <c r="AV250" s="12" t="s">
        <v>82</v>
      </c>
      <c r="AW250" s="12" t="s">
        <v>30</v>
      </c>
      <c r="AX250" s="12" t="s">
        <v>73</v>
      </c>
      <c r="AY250" s="152" t="s">
        <v>147</v>
      </c>
    </row>
    <row r="251" spans="2:65" s="13" customFormat="1">
      <c r="B251" s="158"/>
      <c r="D251" s="145" t="s">
        <v>154</v>
      </c>
      <c r="E251" s="159" t="s">
        <v>1</v>
      </c>
      <c r="F251" s="160" t="s">
        <v>159</v>
      </c>
      <c r="H251" s="161">
        <v>1.401</v>
      </c>
      <c r="I251" s="162"/>
      <c r="L251" s="158"/>
      <c r="M251" s="163"/>
      <c r="T251" s="164"/>
      <c r="AT251" s="159" t="s">
        <v>154</v>
      </c>
      <c r="AU251" s="159" t="s">
        <v>82</v>
      </c>
      <c r="AV251" s="13" t="s">
        <v>152</v>
      </c>
      <c r="AW251" s="13" t="s">
        <v>30</v>
      </c>
      <c r="AX251" s="13" t="s">
        <v>80</v>
      </c>
      <c r="AY251" s="159" t="s">
        <v>147</v>
      </c>
    </row>
    <row r="252" spans="2:65" s="1" customFormat="1" ht="44.25" customHeight="1">
      <c r="B252" s="31"/>
      <c r="C252" s="130" t="s">
        <v>305</v>
      </c>
      <c r="D252" s="130" t="s">
        <v>148</v>
      </c>
      <c r="E252" s="131" t="s">
        <v>297</v>
      </c>
      <c r="F252" s="132" t="s">
        <v>298</v>
      </c>
      <c r="G252" s="133" t="s">
        <v>174</v>
      </c>
      <c r="H252" s="134">
        <v>26.619</v>
      </c>
      <c r="I252" s="135"/>
      <c r="J252" s="136">
        <f>ROUND(I252*H252,2)</f>
        <v>0</v>
      </c>
      <c r="K252" s="137"/>
      <c r="L252" s="31"/>
      <c r="M252" s="138" t="s">
        <v>1</v>
      </c>
      <c r="N252" s="139" t="s">
        <v>38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152</v>
      </c>
      <c r="AT252" s="142" t="s">
        <v>148</v>
      </c>
      <c r="AU252" s="142" t="s">
        <v>82</v>
      </c>
      <c r="AY252" s="16" t="s">
        <v>147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6" t="s">
        <v>80</v>
      </c>
      <c r="BK252" s="143">
        <f>ROUND(I252*H252,2)</f>
        <v>0</v>
      </c>
      <c r="BL252" s="16" t="s">
        <v>152</v>
      </c>
      <c r="BM252" s="142" t="s">
        <v>590</v>
      </c>
    </row>
    <row r="253" spans="2:65" s="12" customFormat="1">
      <c r="B253" s="151"/>
      <c r="D253" s="145" t="s">
        <v>154</v>
      </c>
      <c r="F253" s="153" t="s">
        <v>591</v>
      </c>
      <c r="H253" s="154">
        <v>26.619</v>
      </c>
      <c r="I253" s="155"/>
      <c r="L253" s="151"/>
      <c r="M253" s="156"/>
      <c r="T253" s="157"/>
      <c r="AT253" s="152" t="s">
        <v>154</v>
      </c>
      <c r="AU253" s="152" t="s">
        <v>82</v>
      </c>
      <c r="AV253" s="12" t="s">
        <v>82</v>
      </c>
      <c r="AW253" s="12" t="s">
        <v>4</v>
      </c>
      <c r="AX253" s="12" t="s">
        <v>80</v>
      </c>
      <c r="AY253" s="152" t="s">
        <v>147</v>
      </c>
    </row>
    <row r="254" spans="2:65" s="1" customFormat="1" ht="33" customHeight="1">
      <c r="B254" s="31"/>
      <c r="C254" s="130" t="s">
        <v>311</v>
      </c>
      <c r="D254" s="130" t="s">
        <v>148</v>
      </c>
      <c r="E254" s="131" t="s">
        <v>302</v>
      </c>
      <c r="F254" s="132" t="s">
        <v>303</v>
      </c>
      <c r="G254" s="133" t="s">
        <v>174</v>
      </c>
      <c r="H254" s="134">
        <v>1.0760000000000001</v>
      </c>
      <c r="I254" s="135"/>
      <c r="J254" s="136">
        <f>ROUND(I254*H254,2)</f>
        <v>0</v>
      </c>
      <c r="K254" s="137"/>
      <c r="L254" s="31"/>
      <c r="M254" s="138" t="s">
        <v>1</v>
      </c>
      <c r="N254" s="139" t="s">
        <v>38</v>
      </c>
      <c r="P254" s="140">
        <f>O254*H254</f>
        <v>0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AR254" s="142" t="s">
        <v>152</v>
      </c>
      <c r="AT254" s="142" t="s">
        <v>148</v>
      </c>
      <c r="AU254" s="142" t="s">
        <v>82</v>
      </c>
      <c r="AY254" s="16" t="s">
        <v>147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80</v>
      </c>
      <c r="BK254" s="143">
        <f>ROUND(I254*H254,2)</f>
        <v>0</v>
      </c>
      <c r="BL254" s="16" t="s">
        <v>152</v>
      </c>
      <c r="BM254" s="142" t="s">
        <v>592</v>
      </c>
    </row>
    <row r="255" spans="2:65" s="1" customFormat="1" ht="44.25" customHeight="1">
      <c r="B255" s="31"/>
      <c r="C255" s="130" t="s">
        <v>317</v>
      </c>
      <c r="D255" s="130" t="s">
        <v>148</v>
      </c>
      <c r="E255" s="131" t="s">
        <v>593</v>
      </c>
      <c r="F255" s="132" t="s">
        <v>594</v>
      </c>
      <c r="G255" s="133" t="s">
        <v>174</v>
      </c>
      <c r="H255" s="134">
        <v>6.3E-2</v>
      </c>
      <c r="I255" s="135"/>
      <c r="J255" s="136">
        <f>ROUND(I255*H255,2)</f>
        <v>0</v>
      </c>
      <c r="K255" s="137"/>
      <c r="L255" s="31"/>
      <c r="M255" s="138" t="s">
        <v>1</v>
      </c>
      <c r="N255" s="139" t="s">
        <v>38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152</v>
      </c>
      <c r="AT255" s="142" t="s">
        <v>148</v>
      </c>
      <c r="AU255" s="142" t="s">
        <v>82</v>
      </c>
      <c r="AY255" s="16" t="s">
        <v>147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6" t="s">
        <v>80</v>
      </c>
      <c r="BK255" s="143">
        <f>ROUND(I255*H255,2)</f>
        <v>0</v>
      </c>
      <c r="BL255" s="16" t="s">
        <v>152</v>
      </c>
      <c r="BM255" s="142" t="s">
        <v>595</v>
      </c>
    </row>
    <row r="256" spans="2:65" s="1" customFormat="1" ht="24.2" customHeight="1">
      <c r="B256" s="31"/>
      <c r="C256" s="130" t="s">
        <v>321</v>
      </c>
      <c r="D256" s="130" t="s">
        <v>148</v>
      </c>
      <c r="E256" s="131" t="s">
        <v>596</v>
      </c>
      <c r="F256" s="132" t="s">
        <v>597</v>
      </c>
      <c r="G256" s="133" t="s">
        <v>174</v>
      </c>
      <c r="H256" s="134">
        <v>0.26200000000000001</v>
      </c>
      <c r="I256" s="135"/>
      <c r="J256" s="136">
        <f>ROUND(I256*H256,2)</f>
        <v>0</v>
      </c>
      <c r="K256" s="137"/>
      <c r="L256" s="31"/>
      <c r="M256" s="138" t="s">
        <v>1</v>
      </c>
      <c r="N256" s="139" t="s">
        <v>38</v>
      </c>
      <c r="P256" s="140">
        <f>O256*H256</f>
        <v>0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152</v>
      </c>
      <c r="AT256" s="142" t="s">
        <v>148</v>
      </c>
      <c r="AU256" s="142" t="s">
        <v>82</v>
      </c>
      <c r="AY256" s="16" t="s">
        <v>147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6" t="s">
        <v>80</v>
      </c>
      <c r="BK256" s="143">
        <f>ROUND(I256*H256,2)</f>
        <v>0</v>
      </c>
      <c r="BL256" s="16" t="s">
        <v>152</v>
      </c>
      <c r="BM256" s="142" t="s">
        <v>598</v>
      </c>
    </row>
    <row r="257" spans="2:65" s="11" customFormat="1">
      <c r="B257" s="144"/>
      <c r="D257" s="145" t="s">
        <v>154</v>
      </c>
      <c r="E257" s="146" t="s">
        <v>1</v>
      </c>
      <c r="F257" s="147" t="s">
        <v>599</v>
      </c>
      <c r="H257" s="146" t="s">
        <v>1</v>
      </c>
      <c r="I257" s="148"/>
      <c r="L257" s="144"/>
      <c r="M257" s="149"/>
      <c r="T257" s="150"/>
      <c r="AT257" s="146" t="s">
        <v>154</v>
      </c>
      <c r="AU257" s="146" t="s">
        <v>82</v>
      </c>
      <c r="AV257" s="11" t="s">
        <v>80</v>
      </c>
      <c r="AW257" s="11" t="s">
        <v>30</v>
      </c>
      <c r="AX257" s="11" t="s">
        <v>73</v>
      </c>
      <c r="AY257" s="146" t="s">
        <v>147</v>
      </c>
    </row>
    <row r="258" spans="2:65" s="12" customFormat="1">
      <c r="B258" s="151"/>
      <c r="D258" s="145" t="s">
        <v>154</v>
      </c>
      <c r="E258" s="152" t="s">
        <v>1</v>
      </c>
      <c r="F258" s="153" t="s">
        <v>589</v>
      </c>
      <c r="H258" s="154">
        <v>0.26200000000000001</v>
      </c>
      <c r="I258" s="155"/>
      <c r="L258" s="151"/>
      <c r="M258" s="156"/>
      <c r="T258" s="157"/>
      <c r="AT258" s="152" t="s">
        <v>154</v>
      </c>
      <c r="AU258" s="152" t="s">
        <v>82</v>
      </c>
      <c r="AV258" s="12" t="s">
        <v>82</v>
      </c>
      <c r="AW258" s="12" t="s">
        <v>30</v>
      </c>
      <c r="AX258" s="12" t="s">
        <v>73</v>
      </c>
      <c r="AY258" s="152" t="s">
        <v>147</v>
      </c>
    </row>
    <row r="259" spans="2:65" s="13" customFormat="1">
      <c r="B259" s="158"/>
      <c r="D259" s="145" t="s">
        <v>154</v>
      </c>
      <c r="E259" s="159" t="s">
        <v>1</v>
      </c>
      <c r="F259" s="160" t="s">
        <v>159</v>
      </c>
      <c r="H259" s="161">
        <v>0.26200000000000001</v>
      </c>
      <c r="I259" s="162"/>
      <c r="L259" s="158"/>
      <c r="M259" s="163"/>
      <c r="T259" s="164"/>
      <c r="AT259" s="159" t="s">
        <v>154</v>
      </c>
      <c r="AU259" s="159" t="s">
        <v>82</v>
      </c>
      <c r="AV259" s="13" t="s">
        <v>152</v>
      </c>
      <c r="AW259" s="13" t="s">
        <v>30</v>
      </c>
      <c r="AX259" s="13" t="s">
        <v>80</v>
      </c>
      <c r="AY259" s="159" t="s">
        <v>147</v>
      </c>
    </row>
    <row r="260" spans="2:65" s="10" customFormat="1" ht="22.9" customHeight="1">
      <c r="B260" s="120"/>
      <c r="D260" s="121" t="s">
        <v>72</v>
      </c>
      <c r="E260" s="183" t="s">
        <v>309</v>
      </c>
      <c r="F260" s="183" t="s">
        <v>310</v>
      </c>
      <c r="I260" s="123"/>
      <c r="J260" s="184">
        <f>BK260</f>
        <v>0</v>
      </c>
      <c r="L260" s="120"/>
      <c r="M260" s="125"/>
      <c r="P260" s="126">
        <f>P261</f>
        <v>0</v>
      </c>
      <c r="R260" s="126">
        <f>R261</f>
        <v>0</v>
      </c>
      <c r="T260" s="127">
        <f>T261</f>
        <v>0</v>
      </c>
      <c r="AR260" s="121" t="s">
        <v>80</v>
      </c>
      <c r="AT260" s="128" t="s">
        <v>72</v>
      </c>
      <c r="AU260" s="128" t="s">
        <v>80</v>
      </c>
      <c r="AY260" s="121" t="s">
        <v>147</v>
      </c>
      <c r="BK260" s="129">
        <f>BK261</f>
        <v>0</v>
      </c>
    </row>
    <row r="261" spans="2:65" s="1" customFormat="1" ht="62.65" customHeight="1">
      <c r="B261" s="31"/>
      <c r="C261" s="130" t="s">
        <v>329</v>
      </c>
      <c r="D261" s="130" t="s">
        <v>148</v>
      </c>
      <c r="E261" s="131" t="s">
        <v>312</v>
      </c>
      <c r="F261" s="132" t="s">
        <v>313</v>
      </c>
      <c r="G261" s="133" t="s">
        <v>174</v>
      </c>
      <c r="H261" s="134">
        <v>14.124000000000001</v>
      </c>
      <c r="I261" s="135"/>
      <c r="J261" s="136">
        <f>ROUND(I261*H261,2)</f>
        <v>0</v>
      </c>
      <c r="K261" s="137"/>
      <c r="L261" s="31"/>
      <c r="M261" s="138" t="s">
        <v>1</v>
      </c>
      <c r="N261" s="139" t="s">
        <v>38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152</v>
      </c>
      <c r="AT261" s="142" t="s">
        <v>148</v>
      </c>
      <c r="AU261" s="142" t="s">
        <v>82</v>
      </c>
      <c r="AY261" s="16" t="s">
        <v>147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6" t="s">
        <v>80</v>
      </c>
      <c r="BK261" s="143">
        <f>ROUND(I261*H261,2)</f>
        <v>0</v>
      </c>
      <c r="BL261" s="16" t="s">
        <v>152</v>
      </c>
      <c r="BM261" s="142" t="s">
        <v>600</v>
      </c>
    </row>
    <row r="262" spans="2:65" s="10" customFormat="1" ht="25.9" customHeight="1">
      <c r="B262" s="120"/>
      <c r="D262" s="121" t="s">
        <v>72</v>
      </c>
      <c r="E262" s="122" t="s">
        <v>601</v>
      </c>
      <c r="F262" s="122" t="s">
        <v>602</v>
      </c>
      <c r="I262" s="123"/>
      <c r="J262" s="124">
        <f>BK262</f>
        <v>0</v>
      </c>
      <c r="L262" s="120"/>
      <c r="M262" s="125"/>
      <c r="P262" s="126">
        <f>P263+P283+P297+P311</f>
        <v>0</v>
      </c>
      <c r="R262" s="126">
        <f>R263+R283+R297+R311</f>
        <v>0.55120599999999997</v>
      </c>
      <c r="T262" s="127">
        <f>T263+T283+T297+T311</f>
        <v>6.3149999999999998E-2</v>
      </c>
      <c r="AR262" s="121" t="s">
        <v>82</v>
      </c>
      <c r="AT262" s="128" t="s">
        <v>72</v>
      </c>
      <c r="AU262" s="128" t="s">
        <v>73</v>
      </c>
      <c r="AY262" s="121" t="s">
        <v>147</v>
      </c>
      <c r="BK262" s="129">
        <f>BK263+BK283+BK297+BK311</f>
        <v>0</v>
      </c>
    </row>
    <row r="263" spans="2:65" s="10" customFormat="1" ht="22.9" customHeight="1">
      <c r="B263" s="120"/>
      <c r="D263" s="121" t="s">
        <v>72</v>
      </c>
      <c r="E263" s="183" t="s">
        <v>603</v>
      </c>
      <c r="F263" s="183" t="s">
        <v>604</v>
      </c>
      <c r="I263" s="123"/>
      <c r="J263" s="184">
        <f>BK263</f>
        <v>0</v>
      </c>
      <c r="L263" s="120"/>
      <c r="M263" s="125"/>
      <c r="P263" s="126">
        <f>SUM(P264:P282)</f>
        <v>0</v>
      </c>
      <c r="R263" s="126">
        <f>SUM(R264:R282)</f>
        <v>1.23E-3</v>
      </c>
      <c r="T263" s="127">
        <f>SUM(T264:T282)</f>
        <v>0</v>
      </c>
      <c r="AR263" s="121" t="s">
        <v>82</v>
      </c>
      <c r="AT263" s="128" t="s">
        <v>72</v>
      </c>
      <c r="AU263" s="128" t="s">
        <v>80</v>
      </c>
      <c r="AY263" s="121" t="s">
        <v>147</v>
      </c>
      <c r="BK263" s="129">
        <f>SUM(BK264:BK282)</f>
        <v>0</v>
      </c>
    </row>
    <row r="264" spans="2:65" s="1" customFormat="1" ht="24.2" customHeight="1">
      <c r="B264" s="31"/>
      <c r="C264" s="130" t="s">
        <v>337</v>
      </c>
      <c r="D264" s="130" t="s">
        <v>148</v>
      </c>
      <c r="E264" s="131" t="s">
        <v>605</v>
      </c>
      <c r="F264" s="132" t="s">
        <v>606</v>
      </c>
      <c r="G264" s="133" t="s">
        <v>200</v>
      </c>
      <c r="H264" s="134">
        <v>1</v>
      </c>
      <c r="I264" s="135"/>
      <c r="J264" s="136">
        <f>ROUND(I264*H264,2)</f>
        <v>0</v>
      </c>
      <c r="K264" s="137"/>
      <c r="L264" s="31"/>
      <c r="M264" s="138" t="s">
        <v>1</v>
      </c>
      <c r="N264" s="139" t="s">
        <v>38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241</v>
      </c>
      <c r="AT264" s="142" t="s">
        <v>148</v>
      </c>
      <c r="AU264" s="142" t="s">
        <v>82</v>
      </c>
      <c r="AY264" s="16" t="s">
        <v>147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6" t="s">
        <v>80</v>
      </c>
      <c r="BK264" s="143">
        <f>ROUND(I264*H264,2)</f>
        <v>0</v>
      </c>
      <c r="BL264" s="16" t="s">
        <v>241</v>
      </c>
      <c r="BM264" s="142" t="s">
        <v>607</v>
      </c>
    </row>
    <row r="265" spans="2:65" s="12" customFormat="1">
      <c r="B265" s="151"/>
      <c r="D265" s="145" t="s">
        <v>154</v>
      </c>
      <c r="E265" s="152" t="s">
        <v>1</v>
      </c>
      <c r="F265" s="153" t="s">
        <v>207</v>
      </c>
      <c r="H265" s="154">
        <v>1</v>
      </c>
      <c r="I265" s="155"/>
      <c r="L265" s="151"/>
      <c r="M265" s="156"/>
      <c r="T265" s="157"/>
      <c r="AT265" s="152" t="s">
        <v>154</v>
      </c>
      <c r="AU265" s="152" t="s">
        <v>82</v>
      </c>
      <c r="AV265" s="12" t="s">
        <v>82</v>
      </c>
      <c r="AW265" s="12" t="s">
        <v>30</v>
      </c>
      <c r="AX265" s="12" t="s">
        <v>73</v>
      </c>
      <c r="AY265" s="152" t="s">
        <v>147</v>
      </c>
    </row>
    <row r="266" spans="2:65" s="13" customFormat="1">
      <c r="B266" s="158"/>
      <c r="D266" s="145" t="s">
        <v>154</v>
      </c>
      <c r="E266" s="159" t="s">
        <v>1</v>
      </c>
      <c r="F266" s="160" t="s">
        <v>159</v>
      </c>
      <c r="H266" s="161">
        <v>1</v>
      </c>
      <c r="I266" s="162"/>
      <c r="L266" s="158"/>
      <c r="M266" s="163"/>
      <c r="T266" s="164"/>
      <c r="AT266" s="159" t="s">
        <v>154</v>
      </c>
      <c r="AU266" s="159" t="s">
        <v>82</v>
      </c>
      <c r="AV266" s="13" t="s">
        <v>152</v>
      </c>
      <c r="AW266" s="13" t="s">
        <v>30</v>
      </c>
      <c r="AX266" s="13" t="s">
        <v>80</v>
      </c>
      <c r="AY266" s="159" t="s">
        <v>147</v>
      </c>
    </row>
    <row r="267" spans="2:65" s="1" customFormat="1" ht="21.75" customHeight="1">
      <c r="B267" s="31"/>
      <c r="C267" s="165" t="s">
        <v>325</v>
      </c>
      <c r="D267" s="165" t="s">
        <v>322</v>
      </c>
      <c r="E267" s="166" t="s">
        <v>608</v>
      </c>
      <c r="F267" s="167" t="s">
        <v>609</v>
      </c>
      <c r="G267" s="168" t="s">
        <v>200</v>
      </c>
      <c r="H267" s="169">
        <v>1</v>
      </c>
      <c r="I267" s="170"/>
      <c r="J267" s="171">
        <f>ROUND(I267*H267,2)</f>
        <v>0</v>
      </c>
      <c r="K267" s="172"/>
      <c r="L267" s="173"/>
      <c r="M267" s="174" t="s">
        <v>1</v>
      </c>
      <c r="N267" s="175" t="s">
        <v>38</v>
      </c>
      <c r="P267" s="140">
        <f>O267*H267</f>
        <v>0</v>
      </c>
      <c r="Q267" s="140">
        <v>1.23E-3</v>
      </c>
      <c r="R267" s="140">
        <f>Q267*H267</f>
        <v>1.23E-3</v>
      </c>
      <c r="S267" s="140">
        <v>0</v>
      </c>
      <c r="T267" s="141">
        <f>S267*H267</f>
        <v>0</v>
      </c>
      <c r="AR267" s="142" t="s">
        <v>325</v>
      </c>
      <c r="AT267" s="142" t="s">
        <v>322</v>
      </c>
      <c r="AU267" s="142" t="s">
        <v>82</v>
      </c>
      <c r="AY267" s="16" t="s">
        <v>147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6" t="s">
        <v>80</v>
      </c>
      <c r="BK267" s="143">
        <f>ROUND(I267*H267,2)</f>
        <v>0</v>
      </c>
      <c r="BL267" s="16" t="s">
        <v>241</v>
      </c>
      <c r="BM267" s="142" t="s">
        <v>610</v>
      </c>
    </row>
    <row r="268" spans="2:65" s="12" customFormat="1">
      <c r="B268" s="151"/>
      <c r="D268" s="145" t="s">
        <v>154</v>
      </c>
      <c r="E268" s="152" t="s">
        <v>1</v>
      </c>
      <c r="F268" s="153" t="s">
        <v>207</v>
      </c>
      <c r="H268" s="154">
        <v>1</v>
      </c>
      <c r="I268" s="155"/>
      <c r="L268" s="151"/>
      <c r="M268" s="156"/>
      <c r="T268" s="157"/>
      <c r="AT268" s="152" t="s">
        <v>154</v>
      </c>
      <c r="AU268" s="152" t="s">
        <v>82</v>
      </c>
      <c r="AV268" s="12" t="s">
        <v>82</v>
      </c>
      <c r="AW268" s="12" t="s">
        <v>30</v>
      </c>
      <c r="AX268" s="12" t="s">
        <v>73</v>
      </c>
      <c r="AY268" s="152" t="s">
        <v>147</v>
      </c>
    </row>
    <row r="269" spans="2:65" s="13" customFormat="1">
      <c r="B269" s="158"/>
      <c r="D269" s="145" t="s">
        <v>154</v>
      </c>
      <c r="E269" s="159" t="s">
        <v>1</v>
      </c>
      <c r="F269" s="160" t="s">
        <v>159</v>
      </c>
      <c r="H269" s="161">
        <v>1</v>
      </c>
      <c r="I269" s="162"/>
      <c r="L269" s="158"/>
      <c r="M269" s="163"/>
      <c r="T269" s="164"/>
      <c r="AT269" s="159" t="s">
        <v>154</v>
      </c>
      <c r="AU269" s="159" t="s">
        <v>82</v>
      </c>
      <c r="AV269" s="13" t="s">
        <v>152</v>
      </c>
      <c r="AW269" s="13" t="s">
        <v>30</v>
      </c>
      <c r="AX269" s="13" t="s">
        <v>80</v>
      </c>
      <c r="AY269" s="159" t="s">
        <v>147</v>
      </c>
    </row>
    <row r="270" spans="2:65" s="1" customFormat="1" ht="49.15" customHeight="1">
      <c r="B270" s="31"/>
      <c r="C270" s="130" t="s">
        <v>344</v>
      </c>
      <c r="D270" s="130" t="s">
        <v>148</v>
      </c>
      <c r="E270" s="131" t="s">
        <v>611</v>
      </c>
      <c r="F270" s="132" t="s">
        <v>612</v>
      </c>
      <c r="G270" s="133" t="s">
        <v>174</v>
      </c>
      <c r="H270" s="134">
        <v>0.192</v>
      </c>
      <c r="I270" s="135"/>
      <c r="J270" s="136">
        <f>ROUND(I270*H270,2)</f>
        <v>0</v>
      </c>
      <c r="K270" s="137"/>
      <c r="L270" s="31"/>
      <c r="M270" s="138" t="s">
        <v>1</v>
      </c>
      <c r="N270" s="139" t="s">
        <v>38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241</v>
      </c>
      <c r="AT270" s="142" t="s">
        <v>148</v>
      </c>
      <c r="AU270" s="142" t="s">
        <v>82</v>
      </c>
      <c r="AY270" s="16" t="s">
        <v>147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80</v>
      </c>
      <c r="BK270" s="143">
        <f>ROUND(I270*H270,2)</f>
        <v>0</v>
      </c>
      <c r="BL270" s="16" t="s">
        <v>241</v>
      </c>
      <c r="BM270" s="142" t="s">
        <v>613</v>
      </c>
    </row>
    <row r="271" spans="2:65" s="1" customFormat="1" ht="24.2" customHeight="1">
      <c r="B271" s="31"/>
      <c r="C271" s="130" t="s">
        <v>350</v>
      </c>
      <c r="D271" s="130" t="s">
        <v>148</v>
      </c>
      <c r="E271" s="131" t="s">
        <v>614</v>
      </c>
      <c r="F271" s="132" t="s">
        <v>615</v>
      </c>
      <c r="G271" s="133" t="s">
        <v>162</v>
      </c>
      <c r="H271" s="134">
        <v>5.6</v>
      </c>
      <c r="I271" s="135"/>
      <c r="J271" s="136">
        <f>ROUND(I271*H271,2)</f>
        <v>0</v>
      </c>
      <c r="K271" s="137"/>
      <c r="L271" s="31"/>
      <c r="M271" s="138" t="s">
        <v>1</v>
      </c>
      <c r="N271" s="139" t="s">
        <v>38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241</v>
      </c>
      <c r="AT271" s="142" t="s">
        <v>148</v>
      </c>
      <c r="AU271" s="142" t="s">
        <v>82</v>
      </c>
      <c r="AY271" s="16" t="s">
        <v>147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6" t="s">
        <v>80</v>
      </c>
      <c r="BK271" s="143">
        <f>ROUND(I271*H271,2)</f>
        <v>0</v>
      </c>
      <c r="BL271" s="16" t="s">
        <v>241</v>
      </c>
      <c r="BM271" s="142" t="s">
        <v>616</v>
      </c>
    </row>
    <row r="272" spans="2:65" s="12" customFormat="1">
      <c r="B272" s="151"/>
      <c r="D272" s="145" t="s">
        <v>154</v>
      </c>
      <c r="E272" s="152" t="s">
        <v>1</v>
      </c>
      <c r="F272" s="153" t="s">
        <v>583</v>
      </c>
      <c r="H272" s="154">
        <v>5.6</v>
      </c>
      <c r="I272" s="155"/>
      <c r="L272" s="151"/>
      <c r="M272" s="156"/>
      <c r="T272" s="157"/>
      <c r="AT272" s="152" t="s">
        <v>154</v>
      </c>
      <c r="AU272" s="152" t="s">
        <v>82</v>
      </c>
      <c r="AV272" s="12" t="s">
        <v>82</v>
      </c>
      <c r="AW272" s="12" t="s">
        <v>30</v>
      </c>
      <c r="AX272" s="12" t="s">
        <v>73</v>
      </c>
      <c r="AY272" s="152" t="s">
        <v>147</v>
      </c>
    </row>
    <row r="273" spans="2:65" s="13" customFormat="1">
      <c r="B273" s="158"/>
      <c r="D273" s="145" t="s">
        <v>154</v>
      </c>
      <c r="E273" s="159" t="s">
        <v>1</v>
      </c>
      <c r="F273" s="160" t="s">
        <v>159</v>
      </c>
      <c r="H273" s="161">
        <v>5.6</v>
      </c>
      <c r="I273" s="162"/>
      <c r="L273" s="158"/>
      <c r="M273" s="163"/>
      <c r="T273" s="164"/>
      <c r="AT273" s="159" t="s">
        <v>154</v>
      </c>
      <c r="AU273" s="159" t="s">
        <v>82</v>
      </c>
      <c r="AV273" s="13" t="s">
        <v>152</v>
      </c>
      <c r="AW273" s="13" t="s">
        <v>30</v>
      </c>
      <c r="AX273" s="13" t="s">
        <v>80</v>
      </c>
      <c r="AY273" s="159" t="s">
        <v>147</v>
      </c>
    </row>
    <row r="274" spans="2:65" s="1" customFormat="1" ht="24.2" customHeight="1">
      <c r="B274" s="31"/>
      <c r="C274" s="165" t="s">
        <v>369</v>
      </c>
      <c r="D274" s="165" t="s">
        <v>322</v>
      </c>
      <c r="E274" s="166" t="s">
        <v>617</v>
      </c>
      <c r="F274" s="167" t="s">
        <v>618</v>
      </c>
      <c r="G274" s="168" t="s">
        <v>200</v>
      </c>
      <c r="H274" s="169">
        <v>1</v>
      </c>
      <c r="I274" s="170"/>
      <c r="J274" s="171">
        <f>ROUND(I274*H274,2)</f>
        <v>0</v>
      </c>
      <c r="K274" s="172"/>
      <c r="L274" s="173"/>
      <c r="M274" s="174" t="s">
        <v>1</v>
      </c>
      <c r="N274" s="175" t="s">
        <v>38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325</v>
      </c>
      <c r="AT274" s="142" t="s">
        <v>322</v>
      </c>
      <c r="AU274" s="142" t="s">
        <v>82</v>
      </c>
      <c r="AY274" s="16" t="s">
        <v>147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80</v>
      </c>
      <c r="BK274" s="143">
        <f>ROUND(I274*H274,2)</f>
        <v>0</v>
      </c>
      <c r="BL274" s="16" t="s">
        <v>241</v>
      </c>
      <c r="BM274" s="142" t="s">
        <v>619</v>
      </c>
    </row>
    <row r="275" spans="2:65" s="12" customFormat="1">
      <c r="B275" s="151"/>
      <c r="D275" s="145" t="s">
        <v>154</v>
      </c>
      <c r="E275" s="152" t="s">
        <v>1</v>
      </c>
      <c r="F275" s="153" t="s">
        <v>207</v>
      </c>
      <c r="H275" s="154">
        <v>1</v>
      </c>
      <c r="I275" s="155"/>
      <c r="L275" s="151"/>
      <c r="M275" s="156"/>
      <c r="T275" s="157"/>
      <c r="AT275" s="152" t="s">
        <v>154</v>
      </c>
      <c r="AU275" s="152" t="s">
        <v>82</v>
      </c>
      <c r="AV275" s="12" t="s">
        <v>82</v>
      </c>
      <c r="AW275" s="12" t="s">
        <v>30</v>
      </c>
      <c r="AX275" s="12" t="s">
        <v>73</v>
      </c>
      <c r="AY275" s="152" t="s">
        <v>147</v>
      </c>
    </row>
    <row r="276" spans="2:65" s="13" customFormat="1">
      <c r="B276" s="158"/>
      <c r="D276" s="145" t="s">
        <v>154</v>
      </c>
      <c r="E276" s="159" t="s">
        <v>1</v>
      </c>
      <c r="F276" s="160" t="s">
        <v>159</v>
      </c>
      <c r="H276" s="161">
        <v>1</v>
      </c>
      <c r="I276" s="162"/>
      <c r="L276" s="158"/>
      <c r="M276" s="163"/>
      <c r="T276" s="164"/>
      <c r="AT276" s="159" t="s">
        <v>154</v>
      </c>
      <c r="AU276" s="159" t="s">
        <v>82</v>
      </c>
      <c r="AV276" s="13" t="s">
        <v>152</v>
      </c>
      <c r="AW276" s="13" t="s">
        <v>30</v>
      </c>
      <c r="AX276" s="13" t="s">
        <v>80</v>
      </c>
      <c r="AY276" s="159" t="s">
        <v>147</v>
      </c>
    </row>
    <row r="277" spans="2:65" s="1" customFormat="1" ht="37.9" customHeight="1">
      <c r="B277" s="31"/>
      <c r="C277" s="130" t="s">
        <v>374</v>
      </c>
      <c r="D277" s="130" t="s">
        <v>148</v>
      </c>
      <c r="E277" s="131" t="s">
        <v>620</v>
      </c>
      <c r="F277" s="132" t="s">
        <v>621</v>
      </c>
      <c r="G277" s="133" t="s">
        <v>200</v>
      </c>
      <c r="H277" s="134">
        <v>1</v>
      </c>
      <c r="I277" s="135"/>
      <c r="J277" s="136">
        <f>ROUND(I277*H277,2)</f>
        <v>0</v>
      </c>
      <c r="K277" s="137"/>
      <c r="L277" s="31"/>
      <c r="M277" s="138" t="s">
        <v>1</v>
      </c>
      <c r="N277" s="139" t="s">
        <v>38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1">
        <f>S277*H277</f>
        <v>0</v>
      </c>
      <c r="AR277" s="142" t="s">
        <v>241</v>
      </c>
      <c r="AT277" s="142" t="s">
        <v>148</v>
      </c>
      <c r="AU277" s="142" t="s">
        <v>82</v>
      </c>
      <c r="AY277" s="16" t="s">
        <v>147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6" t="s">
        <v>80</v>
      </c>
      <c r="BK277" s="143">
        <f>ROUND(I277*H277,2)</f>
        <v>0</v>
      </c>
      <c r="BL277" s="16" t="s">
        <v>241</v>
      </c>
      <c r="BM277" s="142" t="s">
        <v>622</v>
      </c>
    </row>
    <row r="278" spans="2:65" s="12" customFormat="1">
      <c r="B278" s="151"/>
      <c r="D278" s="145" t="s">
        <v>154</v>
      </c>
      <c r="E278" s="152" t="s">
        <v>1</v>
      </c>
      <c r="F278" s="153" t="s">
        <v>207</v>
      </c>
      <c r="H278" s="154">
        <v>1</v>
      </c>
      <c r="I278" s="155"/>
      <c r="L278" s="151"/>
      <c r="M278" s="156"/>
      <c r="T278" s="157"/>
      <c r="AT278" s="152" t="s">
        <v>154</v>
      </c>
      <c r="AU278" s="152" t="s">
        <v>82</v>
      </c>
      <c r="AV278" s="12" t="s">
        <v>82</v>
      </c>
      <c r="AW278" s="12" t="s">
        <v>30</v>
      </c>
      <c r="AX278" s="12" t="s">
        <v>73</v>
      </c>
      <c r="AY278" s="152" t="s">
        <v>147</v>
      </c>
    </row>
    <row r="279" spans="2:65" s="13" customFormat="1">
      <c r="B279" s="158"/>
      <c r="D279" s="145" t="s">
        <v>154</v>
      </c>
      <c r="E279" s="159" t="s">
        <v>1</v>
      </c>
      <c r="F279" s="160" t="s">
        <v>159</v>
      </c>
      <c r="H279" s="161">
        <v>1</v>
      </c>
      <c r="I279" s="162"/>
      <c r="L279" s="158"/>
      <c r="M279" s="163"/>
      <c r="T279" s="164"/>
      <c r="AT279" s="159" t="s">
        <v>154</v>
      </c>
      <c r="AU279" s="159" t="s">
        <v>82</v>
      </c>
      <c r="AV279" s="13" t="s">
        <v>152</v>
      </c>
      <c r="AW279" s="13" t="s">
        <v>30</v>
      </c>
      <c r="AX279" s="13" t="s">
        <v>80</v>
      </c>
      <c r="AY279" s="159" t="s">
        <v>147</v>
      </c>
    </row>
    <row r="280" spans="2:65" s="1" customFormat="1" ht="37.9" customHeight="1">
      <c r="B280" s="31"/>
      <c r="C280" s="165" t="s">
        <v>378</v>
      </c>
      <c r="D280" s="165" t="s">
        <v>322</v>
      </c>
      <c r="E280" s="166" t="s">
        <v>623</v>
      </c>
      <c r="F280" s="167" t="s">
        <v>624</v>
      </c>
      <c r="G280" s="168" t="s">
        <v>200</v>
      </c>
      <c r="H280" s="169">
        <v>1</v>
      </c>
      <c r="I280" s="170"/>
      <c r="J280" s="171">
        <f>ROUND(I280*H280,2)</f>
        <v>0</v>
      </c>
      <c r="K280" s="172"/>
      <c r="L280" s="173"/>
      <c r="M280" s="174" t="s">
        <v>1</v>
      </c>
      <c r="N280" s="175" t="s">
        <v>38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325</v>
      </c>
      <c r="AT280" s="142" t="s">
        <v>322</v>
      </c>
      <c r="AU280" s="142" t="s">
        <v>82</v>
      </c>
      <c r="AY280" s="16" t="s">
        <v>147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6" t="s">
        <v>80</v>
      </c>
      <c r="BK280" s="143">
        <f>ROUND(I280*H280,2)</f>
        <v>0</v>
      </c>
      <c r="BL280" s="16" t="s">
        <v>241</v>
      </c>
      <c r="BM280" s="142" t="s">
        <v>625</v>
      </c>
    </row>
    <row r="281" spans="2:65" s="12" customFormat="1">
      <c r="B281" s="151"/>
      <c r="D281" s="145" t="s">
        <v>154</v>
      </c>
      <c r="E281" s="152" t="s">
        <v>1</v>
      </c>
      <c r="F281" s="153" t="s">
        <v>207</v>
      </c>
      <c r="H281" s="154">
        <v>1</v>
      </c>
      <c r="I281" s="155"/>
      <c r="L281" s="151"/>
      <c r="M281" s="156"/>
      <c r="T281" s="157"/>
      <c r="AT281" s="152" t="s">
        <v>154</v>
      </c>
      <c r="AU281" s="152" t="s">
        <v>82</v>
      </c>
      <c r="AV281" s="12" t="s">
        <v>82</v>
      </c>
      <c r="AW281" s="12" t="s">
        <v>30</v>
      </c>
      <c r="AX281" s="12" t="s">
        <v>73</v>
      </c>
      <c r="AY281" s="152" t="s">
        <v>147</v>
      </c>
    </row>
    <row r="282" spans="2:65" s="13" customFormat="1">
      <c r="B282" s="158"/>
      <c r="D282" s="145" t="s">
        <v>154</v>
      </c>
      <c r="E282" s="159" t="s">
        <v>1</v>
      </c>
      <c r="F282" s="160" t="s">
        <v>159</v>
      </c>
      <c r="H282" s="161">
        <v>1</v>
      </c>
      <c r="I282" s="162"/>
      <c r="L282" s="158"/>
      <c r="M282" s="163"/>
      <c r="T282" s="164"/>
      <c r="AT282" s="159" t="s">
        <v>154</v>
      </c>
      <c r="AU282" s="159" t="s">
        <v>82</v>
      </c>
      <c r="AV282" s="13" t="s">
        <v>152</v>
      </c>
      <c r="AW282" s="13" t="s">
        <v>30</v>
      </c>
      <c r="AX282" s="13" t="s">
        <v>80</v>
      </c>
      <c r="AY282" s="159" t="s">
        <v>147</v>
      </c>
    </row>
    <row r="283" spans="2:65" s="10" customFormat="1" ht="22.9" customHeight="1">
      <c r="B283" s="120"/>
      <c r="D283" s="121" t="s">
        <v>72</v>
      </c>
      <c r="E283" s="183" t="s">
        <v>626</v>
      </c>
      <c r="F283" s="183" t="s">
        <v>627</v>
      </c>
      <c r="I283" s="123"/>
      <c r="J283" s="184">
        <f>BK283</f>
        <v>0</v>
      </c>
      <c r="L283" s="120"/>
      <c r="M283" s="125"/>
      <c r="P283" s="126">
        <f>SUM(P284:P296)</f>
        <v>0</v>
      </c>
      <c r="R283" s="126">
        <f>SUM(R284:R296)</f>
        <v>0</v>
      </c>
      <c r="T283" s="127">
        <f>SUM(T284:T296)</f>
        <v>6.3149999999999998E-2</v>
      </c>
      <c r="AR283" s="121" t="s">
        <v>82</v>
      </c>
      <c r="AT283" s="128" t="s">
        <v>72</v>
      </c>
      <c r="AU283" s="128" t="s">
        <v>80</v>
      </c>
      <c r="AY283" s="121" t="s">
        <v>147</v>
      </c>
      <c r="BK283" s="129">
        <f>SUM(BK284:BK296)</f>
        <v>0</v>
      </c>
    </row>
    <row r="284" spans="2:65" s="1" customFormat="1" ht="33" customHeight="1">
      <c r="B284" s="31"/>
      <c r="C284" s="130" t="s">
        <v>384</v>
      </c>
      <c r="D284" s="130" t="s">
        <v>148</v>
      </c>
      <c r="E284" s="131" t="s">
        <v>628</v>
      </c>
      <c r="F284" s="132" t="s">
        <v>629</v>
      </c>
      <c r="G284" s="133" t="s">
        <v>162</v>
      </c>
      <c r="H284" s="134">
        <v>21.05</v>
      </c>
      <c r="I284" s="135"/>
      <c r="J284" s="136">
        <f>ROUND(I284*H284,2)</f>
        <v>0</v>
      </c>
      <c r="K284" s="137"/>
      <c r="L284" s="31"/>
      <c r="M284" s="138" t="s">
        <v>1</v>
      </c>
      <c r="N284" s="139" t="s">
        <v>38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1">
        <f>S284*H284</f>
        <v>0</v>
      </c>
      <c r="AR284" s="142" t="s">
        <v>241</v>
      </c>
      <c r="AT284" s="142" t="s">
        <v>148</v>
      </c>
      <c r="AU284" s="142" t="s">
        <v>82</v>
      </c>
      <c r="AY284" s="16" t="s">
        <v>147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6" t="s">
        <v>80</v>
      </c>
      <c r="BK284" s="143">
        <f>ROUND(I284*H284,2)</f>
        <v>0</v>
      </c>
      <c r="BL284" s="16" t="s">
        <v>241</v>
      </c>
      <c r="BM284" s="142" t="s">
        <v>630</v>
      </c>
    </row>
    <row r="285" spans="2:65" s="11" customFormat="1">
      <c r="B285" s="144"/>
      <c r="D285" s="145" t="s">
        <v>154</v>
      </c>
      <c r="E285" s="146" t="s">
        <v>1</v>
      </c>
      <c r="F285" s="147" t="s">
        <v>631</v>
      </c>
      <c r="H285" s="146" t="s">
        <v>1</v>
      </c>
      <c r="I285" s="148"/>
      <c r="L285" s="144"/>
      <c r="M285" s="149"/>
      <c r="T285" s="150"/>
      <c r="AT285" s="146" t="s">
        <v>154</v>
      </c>
      <c r="AU285" s="146" t="s">
        <v>82</v>
      </c>
      <c r="AV285" s="11" t="s">
        <v>80</v>
      </c>
      <c r="AW285" s="11" t="s">
        <v>30</v>
      </c>
      <c r="AX285" s="11" t="s">
        <v>73</v>
      </c>
      <c r="AY285" s="146" t="s">
        <v>147</v>
      </c>
    </row>
    <row r="286" spans="2:65" s="12" customFormat="1">
      <c r="B286" s="151"/>
      <c r="D286" s="145" t="s">
        <v>154</v>
      </c>
      <c r="E286" s="152" t="s">
        <v>1</v>
      </c>
      <c r="F286" s="153" t="s">
        <v>632</v>
      </c>
      <c r="H286" s="154">
        <v>21.05</v>
      </c>
      <c r="I286" s="155"/>
      <c r="L286" s="151"/>
      <c r="M286" s="156"/>
      <c r="T286" s="157"/>
      <c r="AT286" s="152" t="s">
        <v>154</v>
      </c>
      <c r="AU286" s="152" t="s">
        <v>82</v>
      </c>
      <c r="AV286" s="12" t="s">
        <v>82</v>
      </c>
      <c r="AW286" s="12" t="s">
        <v>30</v>
      </c>
      <c r="AX286" s="12" t="s">
        <v>73</v>
      </c>
      <c r="AY286" s="152" t="s">
        <v>147</v>
      </c>
    </row>
    <row r="287" spans="2:65" s="13" customFormat="1">
      <c r="B287" s="158"/>
      <c r="D287" s="145" t="s">
        <v>154</v>
      </c>
      <c r="E287" s="159" t="s">
        <v>1</v>
      </c>
      <c r="F287" s="160" t="s">
        <v>159</v>
      </c>
      <c r="H287" s="161">
        <v>21.05</v>
      </c>
      <c r="I287" s="162"/>
      <c r="L287" s="158"/>
      <c r="M287" s="163"/>
      <c r="T287" s="164"/>
      <c r="AT287" s="159" t="s">
        <v>154</v>
      </c>
      <c r="AU287" s="159" t="s">
        <v>82</v>
      </c>
      <c r="AV287" s="13" t="s">
        <v>152</v>
      </c>
      <c r="AW287" s="13" t="s">
        <v>30</v>
      </c>
      <c r="AX287" s="13" t="s">
        <v>80</v>
      </c>
      <c r="AY287" s="159" t="s">
        <v>147</v>
      </c>
    </row>
    <row r="288" spans="2:65" s="1" customFormat="1" ht="24.2" customHeight="1">
      <c r="B288" s="31"/>
      <c r="C288" s="130" t="s">
        <v>633</v>
      </c>
      <c r="D288" s="130" t="s">
        <v>148</v>
      </c>
      <c r="E288" s="131" t="s">
        <v>634</v>
      </c>
      <c r="F288" s="132" t="s">
        <v>635</v>
      </c>
      <c r="G288" s="133" t="s">
        <v>162</v>
      </c>
      <c r="H288" s="134">
        <v>21.05</v>
      </c>
      <c r="I288" s="135"/>
      <c r="J288" s="136">
        <f>ROUND(I288*H288,2)</f>
        <v>0</v>
      </c>
      <c r="K288" s="137"/>
      <c r="L288" s="31"/>
      <c r="M288" s="138" t="s">
        <v>1</v>
      </c>
      <c r="N288" s="139" t="s">
        <v>38</v>
      </c>
      <c r="P288" s="140">
        <f>O288*H288</f>
        <v>0</v>
      </c>
      <c r="Q288" s="140">
        <v>0</v>
      </c>
      <c r="R288" s="140">
        <f>Q288*H288</f>
        <v>0</v>
      </c>
      <c r="S288" s="140">
        <v>3.0000000000000001E-3</v>
      </c>
      <c r="T288" s="141">
        <f>S288*H288</f>
        <v>6.3149999999999998E-2</v>
      </c>
      <c r="AR288" s="142" t="s">
        <v>241</v>
      </c>
      <c r="AT288" s="142" t="s">
        <v>148</v>
      </c>
      <c r="AU288" s="142" t="s">
        <v>82</v>
      </c>
      <c r="AY288" s="16" t="s">
        <v>147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6" t="s">
        <v>80</v>
      </c>
      <c r="BK288" s="143">
        <f>ROUND(I288*H288,2)</f>
        <v>0</v>
      </c>
      <c r="BL288" s="16" t="s">
        <v>241</v>
      </c>
      <c r="BM288" s="142" t="s">
        <v>636</v>
      </c>
    </row>
    <row r="289" spans="2:65" s="11" customFormat="1">
      <c r="B289" s="144"/>
      <c r="D289" s="145" t="s">
        <v>154</v>
      </c>
      <c r="E289" s="146" t="s">
        <v>1</v>
      </c>
      <c r="F289" s="147" t="s">
        <v>631</v>
      </c>
      <c r="H289" s="146" t="s">
        <v>1</v>
      </c>
      <c r="I289" s="148"/>
      <c r="L289" s="144"/>
      <c r="M289" s="149"/>
      <c r="T289" s="150"/>
      <c r="AT289" s="146" t="s">
        <v>154</v>
      </c>
      <c r="AU289" s="146" t="s">
        <v>82</v>
      </c>
      <c r="AV289" s="11" t="s">
        <v>80</v>
      </c>
      <c r="AW289" s="11" t="s">
        <v>30</v>
      </c>
      <c r="AX289" s="11" t="s">
        <v>73</v>
      </c>
      <c r="AY289" s="146" t="s">
        <v>147</v>
      </c>
    </row>
    <row r="290" spans="2:65" s="12" customFormat="1">
      <c r="B290" s="151"/>
      <c r="D290" s="145" t="s">
        <v>154</v>
      </c>
      <c r="E290" s="152" t="s">
        <v>1</v>
      </c>
      <c r="F290" s="153" t="s">
        <v>632</v>
      </c>
      <c r="H290" s="154">
        <v>21.05</v>
      </c>
      <c r="I290" s="155"/>
      <c r="L290" s="151"/>
      <c r="M290" s="156"/>
      <c r="T290" s="157"/>
      <c r="AT290" s="152" t="s">
        <v>154</v>
      </c>
      <c r="AU290" s="152" t="s">
        <v>82</v>
      </c>
      <c r="AV290" s="12" t="s">
        <v>82</v>
      </c>
      <c r="AW290" s="12" t="s">
        <v>30</v>
      </c>
      <c r="AX290" s="12" t="s">
        <v>73</v>
      </c>
      <c r="AY290" s="152" t="s">
        <v>147</v>
      </c>
    </row>
    <row r="291" spans="2:65" s="13" customFormat="1">
      <c r="B291" s="158"/>
      <c r="D291" s="145" t="s">
        <v>154</v>
      </c>
      <c r="E291" s="159" t="s">
        <v>1</v>
      </c>
      <c r="F291" s="160" t="s">
        <v>159</v>
      </c>
      <c r="H291" s="161">
        <v>21.05</v>
      </c>
      <c r="I291" s="162"/>
      <c r="L291" s="158"/>
      <c r="M291" s="163"/>
      <c r="T291" s="164"/>
      <c r="AT291" s="159" t="s">
        <v>154</v>
      </c>
      <c r="AU291" s="159" t="s">
        <v>82</v>
      </c>
      <c r="AV291" s="13" t="s">
        <v>152</v>
      </c>
      <c r="AW291" s="13" t="s">
        <v>30</v>
      </c>
      <c r="AX291" s="13" t="s">
        <v>80</v>
      </c>
      <c r="AY291" s="159" t="s">
        <v>147</v>
      </c>
    </row>
    <row r="292" spans="2:65" s="1" customFormat="1" ht="24.2" customHeight="1">
      <c r="B292" s="31"/>
      <c r="C292" s="130" t="s">
        <v>637</v>
      </c>
      <c r="D292" s="130" t="s">
        <v>148</v>
      </c>
      <c r="E292" s="131" t="s">
        <v>638</v>
      </c>
      <c r="F292" s="132" t="s">
        <v>639</v>
      </c>
      <c r="G292" s="133" t="s">
        <v>162</v>
      </c>
      <c r="H292" s="134">
        <v>3.72</v>
      </c>
      <c r="I292" s="135"/>
      <c r="J292" s="136">
        <f>ROUND(I292*H292,2)</f>
        <v>0</v>
      </c>
      <c r="K292" s="137"/>
      <c r="L292" s="31"/>
      <c r="M292" s="138" t="s">
        <v>1</v>
      </c>
      <c r="N292" s="139" t="s">
        <v>38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241</v>
      </c>
      <c r="AT292" s="142" t="s">
        <v>148</v>
      </c>
      <c r="AU292" s="142" t="s">
        <v>82</v>
      </c>
      <c r="AY292" s="16" t="s">
        <v>147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6" t="s">
        <v>80</v>
      </c>
      <c r="BK292" s="143">
        <f>ROUND(I292*H292,2)</f>
        <v>0</v>
      </c>
      <c r="BL292" s="16" t="s">
        <v>241</v>
      </c>
      <c r="BM292" s="142" t="s">
        <v>640</v>
      </c>
    </row>
    <row r="293" spans="2:65" s="12" customFormat="1">
      <c r="B293" s="151"/>
      <c r="D293" s="145" t="s">
        <v>154</v>
      </c>
      <c r="E293" s="152" t="s">
        <v>1</v>
      </c>
      <c r="F293" s="153" t="s">
        <v>641</v>
      </c>
      <c r="H293" s="154">
        <v>3.72</v>
      </c>
      <c r="I293" s="155"/>
      <c r="L293" s="151"/>
      <c r="M293" s="156"/>
      <c r="T293" s="157"/>
      <c r="AT293" s="152" t="s">
        <v>154</v>
      </c>
      <c r="AU293" s="152" t="s">
        <v>82</v>
      </c>
      <c r="AV293" s="12" t="s">
        <v>82</v>
      </c>
      <c r="AW293" s="12" t="s">
        <v>30</v>
      </c>
      <c r="AX293" s="12" t="s">
        <v>73</v>
      </c>
      <c r="AY293" s="152" t="s">
        <v>147</v>
      </c>
    </row>
    <row r="294" spans="2:65" s="13" customFormat="1">
      <c r="B294" s="158"/>
      <c r="D294" s="145" t="s">
        <v>154</v>
      </c>
      <c r="E294" s="159" t="s">
        <v>1</v>
      </c>
      <c r="F294" s="160" t="s">
        <v>159</v>
      </c>
      <c r="H294" s="161">
        <v>3.72</v>
      </c>
      <c r="I294" s="162"/>
      <c r="L294" s="158"/>
      <c r="M294" s="163"/>
      <c r="T294" s="164"/>
      <c r="AT294" s="159" t="s">
        <v>154</v>
      </c>
      <c r="AU294" s="159" t="s">
        <v>82</v>
      </c>
      <c r="AV294" s="13" t="s">
        <v>152</v>
      </c>
      <c r="AW294" s="13" t="s">
        <v>30</v>
      </c>
      <c r="AX294" s="13" t="s">
        <v>80</v>
      </c>
      <c r="AY294" s="159" t="s">
        <v>147</v>
      </c>
    </row>
    <row r="295" spans="2:65" s="1" customFormat="1" ht="16.5" customHeight="1">
      <c r="B295" s="31"/>
      <c r="C295" s="165" t="s">
        <v>642</v>
      </c>
      <c r="D295" s="165" t="s">
        <v>322</v>
      </c>
      <c r="E295" s="166" t="s">
        <v>643</v>
      </c>
      <c r="F295" s="167" t="s">
        <v>644</v>
      </c>
      <c r="G295" s="168" t="s">
        <v>162</v>
      </c>
      <c r="H295" s="169">
        <v>4.0919999999999996</v>
      </c>
      <c r="I295" s="170"/>
      <c r="J295" s="171">
        <f>ROUND(I295*H295,2)</f>
        <v>0</v>
      </c>
      <c r="K295" s="172"/>
      <c r="L295" s="173"/>
      <c r="M295" s="174" t="s">
        <v>1</v>
      </c>
      <c r="N295" s="175" t="s">
        <v>38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325</v>
      </c>
      <c r="AT295" s="142" t="s">
        <v>322</v>
      </c>
      <c r="AU295" s="142" t="s">
        <v>82</v>
      </c>
      <c r="AY295" s="16" t="s">
        <v>147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6" t="s">
        <v>80</v>
      </c>
      <c r="BK295" s="143">
        <f>ROUND(I295*H295,2)</f>
        <v>0</v>
      </c>
      <c r="BL295" s="16" t="s">
        <v>241</v>
      </c>
      <c r="BM295" s="142" t="s">
        <v>645</v>
      </c>
    </row>
    <row r="296" spans="2:65" s="1" customFormat="1" ht="49.15" customHeight="1">
      <c r="B296" s="31"/>
      <c r="C296" s="130" t="s">
        <v>646</v>
      </c>
      <c r="D296" s="130" t="s">
        <v>148</v>
      </c>
      <c r="E296" s="131" t="s">
        <v>647</v>
      </c>
      <c r="F296" s="132" t="s">
        <v>648</v>
      </c>
      <c r="G296" s="133" t="s">
        <v>174</v>
      </c>
      <c r="H296" s="134">
        <v>1.6E-2</v>
      </c>
      <c r="I296" s="135"/>
      <c r="J296" s="136">
        <f>ROUND(I296*H296,2)</f>
        <v>0</v>
      </c>
      <c r="K296" s="137"/>
      <c r="L296" s="31"/>
      <c r="M296" s="138" t="s">
        <v>1</v>
      </c>
      <c r="N296" s="139" t="s">
        <v>38</v>
      </c>
      <c r="P296" s="140">
        <f>O296*H296</f>
        <v>0</v>
      </c>
      <c r="Q296" s="140">
        <v>0</v>
      </c>
      <c r="R296" s="140">
        <f>Q296*H296</f>
        <v>0</v>
      </c>
      <c r="S296" s="140">
        <v>0</v>
      </c>
      <c r="T296" s="141">
        <f>S296*H296</f>
        <v>0</v>
      </c>
      <c r="AR296" s="142" t="s">
        <v>241</v>
      </c>
      <c r="AT296" s="142" t="s">
        <v>148</v>
      </c>
      <c r="AU296" s="142" t="s">
        <v>82</v>
      </c>
      <c r="AY296" s="16" t="s">
        <v>147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6" t="s">
        <v>80</v>
      </c>
      <c r="BK296" s="143">
        <f>ROUND(I296*H296,2)</f>
        <v>0</v>
      </c>
      <c r="BL296" s="16" t="s">
        <v>241</v>
      </c>
      <c r="BM296" s="142" t="s">
        <v>649</v>
      </c>
    </row>
    <row r="297" spans="2:65" s="10" customFormat="1" ht="22.9" customHeight="1">
      <c r="B297" s="120"/>
      <c r="D297" s="121" t="s">
        <v>72</v>
      </c>
      <c r="E297" s="183" t="s">
        <v>348</v>
      </c>
      <c r="F297" s="183" t="s">
        <v>349</v>
      </c>
      <c r="I297" s="123"/>
      <c r="J297" s="184">
        <f>BK297</f>
        <v>0</v>
      </c>
      <c r="L297" s="120"/>
      <c r="M297" s="125"/>
      <c r="P297" s="126">
        <f>SUM(P298:P310)</f>
        <v>0</v>
      </c>
      <c r="R297" s="126">
        <f>SUM(R298:R310)</f>
        <v>0</v>
      </c>
      <c r="T297" s="127">
        <f>SUM(T298:T310)</f>
        <v>0</v>
      </c>
      <c r="AR297" s="121" t="s">
        <v>82</v>
      </c>
      <c r="AT297" s="128" t="s">
        <v>72</v>
      </c>
      <c r="AU297" s="128" t="s">
        <v>80</v>
      </c>
      <c r="AY297" s="121" t="s">
        <v>147</v>
      </c>
      <c r="BK297" s="129">
        <f>SUM(BK298:BK310)</f>
        <v>0</v>
      </c>
    </row>
    <row r="298" spans="2:65" s="1" customFormat="1" ht="24.2" customHeight="1">
      <c r="B298" s="31"/>
      <c r="C298" s="130" t="s">
        <v>650</v>
      </c>
      <c r="D298" s="130" t="s">
        <v>148</v>
      </c>
      <c r="E298" s="131" t="s">
        <v>651</v>
      </c>
      <c r="F298" s="132" t="s">
        <v>652</v>
      </c>
      <c r="G298" s="133" t="s">
        <v>162</v>
      </c>
      <c r="H298" s="134">
        <v>112</v>
      </c>
      <c r="I298" s="135"/>
      <c r="J298" s="136">
        <f>ROUND(I298*H298,2)</f>
        <v>0</v>
      </c>
      <c r="K298" s="137"/>
      <c r="L298" s="31"/>
      <c r="M298" s="138" t="s">
        <v>1</v>
      </c>
      <c r="N298" s="139" t="s">
        <v>38</v>
      </c>
      <c r="P298" s="140">
        <f>O298*H298</f>
        <v>0</v>
      </c>
      <c r="Q298" s="140">
        <v>0</v>
      </c>
      <c r="R298" s="140">
        <f>Q298*H298</f>
        <v>0</v>
      </c>
      <c r="S298" s="140">
        <v>0</v>
      </c>
      <c r="T298" s="141">
        <f>S298*H298</f>
        <v>0</v>
      </c>
      <c r="AR298" s="142" t="s">
        <v>241</v>
      </c>
      <c r="AT298" s="142" t="s">
        <v>148</v>
      </c>
      <c r="AU298" s="142" t="s">
        <v>82</v>
      </c>
      <c r="AY298" s="16" t="s">
        <v>147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6" t="s">
        <v>80</v>
      </c>
      <c r="BK298" s="143">
        <f>ROUND(I298*H298,2)</f>
        <v>0</v>
      </c>
      <c r="BL298" s="16" t="s">
        <v>241</v>
      </c>
      <c r="BM298" s="142" t="s">
        <v>653</v>
      </c>
    </row>
    <row r="299" spans="2:65" s="11" customFormat="1">
      <c r="B299" s="144"/>
      <c r="D299" s="145" t="s">
        <v>154</v>
      </c>
      <c r="E299" s="146" t="s">
        <v>1</v>
      </c>
      <c r="F299" s="147" t="s">
        <v>654</v>
      </c>
      <c r="H299" s="146" t="s">
        <v>1</v>
      </c>
      <c r="I299" s="148"/>
      <c r="L299" s="144"/>
      <c r="M299" s="149"/>
      <c r="T299" s="150"/>
      <c r="AT299" s="146" t="s">
        <v>154</v>
      </c>
      <c r="AU299" s="146" t="s">
        <v>82</v>
      </c>
      <c r="AV299" s="11" t="s">
        <v>80</v>
      </c>
      <c r="AW299" s="11" t="s">
        <v>30</v>
      </c>
      <c r="AX299" s="11" t="s">
        <v>73</v>
      </c>
      <c r="AY299" s="146" t="s">
        <v>147</v>
      </c>
    </row>
    <row r="300" spans="2:65" s="11" customFormat="1">
      <c r="B300" s="144"/>
      <c r="D300" s="145" t="s">
        <v>154</v>
      </c>
      <c r="E300" s="146" t="s">
        <v>1</v>
      </c>
      <c r="F300" s="147" t="s">
        <v>655</v>
      </c>
      <c r="H300" s="146" t="s">
        <v>1</v>
      </c>
      <c r="I300" s="148"/>
      <c r="L300" s="144"/>
      <c r="M300" s="149"/>
      <c r="T300" s="150"/>
      <c r="AT300" s="146" t="s">
        <v>154</v>
      </c>
      <c r="AU300" s="146" t="s">
        <v>82</v>
      </c>
      <c r="AV300" s="11" t="s">
        <v>80</v>
      </c>
      <c r="AW300" s="11" t="s">
        <v>30</v>
      </c>
      <c r="AX300" s="11" t="s">
        <v>73</v>
      </c>
      <c r="AY300" s="146" t="s">
        <v>147</v>
      </c>
    </row>
    <row r="301" spans="2:65" s="12" customFormat="1">
      <c r="B301" s="151"/>
      <c r="D301" s="145" t="s">
        <v>154</v>
      </c>
      <c r="E301" s="152" t="s">
        <v>1</v>
      </c>
      <c r="F301" s="153" t="s">
        <v>656</v>
      </c>
      <c r="H301" s="154">
        <v>112</v>
      </c>
      <c r="I301" s="155"/>
      <c r="L301" s="151"/>
      <c r="M301" s="156"/>
      <c r="T301" s="157"/>
      <c r="AT301" s="152" t="s">
        <v>154</v>
      </c>
      <c r="AU301" s="152" t="s">
        <v>82</v>
      </c>
      <c r="AV301" s="12" t="s">
        <v>82</v>
      </c>
      <c r="AW301" s="12" t="s">
        <v>30</v>
      </c>
      <c r="AX301" s="12" t="s">
        <v>73</v>
      </c>
      <c r="AY301" s="152" t="s">
        <v>147</v>
      </c>
    </row>
    <row r="302" spans="2:65" s="13" customFormat="1">
      <c r="B302" s="158"/>
      <c r="D302" s="145" t="s">
        <v>154</v>
      </c>
      <c r="E302" s="159" t="s">
        <v>1</v>
      </c>
      <c r="F302" s="160" t="s">
        <v>159</v>
      </c>
      <c r="H302" s="161">
        <v>112</v>
      </c>
      <c r="I302" s="162"/>
      <c r="L302" s="158"/>
      <c r="M302" s="163"/>
      <c r="T302" s="164"/>
      <c r="AT302" s="159" t="s">
        <v>154</v>
      </c>
      <c r="AU302" s="159" t="s">
        <v>82</v>
      </c>
      <c r="AV302" s="13" t="s">
        <v>152</v>
      </c>
      <c r="AW302" s="13" t="s">
        <v>30</v>
      </c>
      <c r="AX302" s="13" t="s">
        <v>80</v>
      </c>
      <c r="AY302" s="159" t="s">
        <v>147</v>
      </c>
    </row>
    <row r="303" spans="2:65" s="1" customFormat="1" ht="33" customHeight="1">
      <c r="B303" s="31"/>
      <c r="C303" s="130" t="s">
        <v>657</v>
      </c>
      <c r="D303" s="130" t="s">
        <v>148</v>
      </c>
      <c r="E303" s="131" t="s">
        <v>658</v>
      </c>
      <c r="F303" s="132" t="s">
        <v>659</v>
      </c>
      <c r="G303" s="133" t="s">
        <v>162</v>
      </c>
      <c r="H303" s="134">
        <v>112</v>
      </c>
      <c r="I303" s="135"/>
      <c r="J303" s="136">
        <f>ROUND(I303*H303,2)</f>
        <v>0</v>
      </c>
      <c r="K303" s="137"/>
      <c r="L303" s="31"/>
      <c r="M303" s="138" t="s">
        <v>1</v>
      </c>
      <c r="N303" s="139" t="s">
        <v>38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241</v>
      </c>
      <c r="AT303" s="142" t="s">
        <v>148</v>
      </c>
      <c r="AU303" s="142" t="s">
        <v>82</v>
      </c>
      <c r="AY303" s="16" t="s">
        <v>147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80</v>
      </c>
      <c r="BK303" s="143">
        <f>ROUND(I303*H303,2)</f>
        <v>0</v>
      </c>
      <c r="BL303" s="16" t="s">
        <v>241</v>
      </c>
      <c r="BM303" s="142" t="s">
        <v>660</v>
      </c>
    </row>
    <row r="304" spans="2:65" s="11" customFormat="1">
      <c r="B304" s="144"/>
      <c r="D304" s="145" t="s">
        <v>154</v>
      </c>
      <c r="E304" s="146" t="s">
        <v>1</v>
      </c>
      <c r="F304" s="147" t="s">
        <v>654</v>
      </c>
      <c r="H304" s="146" t="s">
        <v>1</v>
      </c>
      <c r="I304" s="148"/>
      <c r="L304" s="144"/>
      <c r="M304" s="149"/>
      <c r="T304" s="150"/>
      <c r="AT304" s="146" t="s">
        <v>154</v>
      </c>
      <c r="AU304" s="146" t="s">
        <v>82</v>
      </c>
      <c r="AV304" s="11" t="s">
        <v>80</v>
      </c>
      <c r="AW304" s="11" t="s">
        <v>30</v>
      </c>
      <c r="AX304" s="11" t="s">
        <v>73</v>
      </c>
      <c r="AY304" s="146" t="s">
        <v>147</v>
      </c>
    </row>
    <row r="305" spans="2:65" s="12" customFormat="1">
      <c r="B305" s="151"/>
      <c r="D305" s="145" t="s">
        <v>154</v>
      </c>
      <c r="E305" s="152" t="s">
        <v>1</v>
      </c>
      <c r="F305" s="153" t="s">
        <v>661</v>
      </c>
      <c r="H305" s="154">
        <v>112</v>
      </c>
      <c r="I305" s="155"/>
      <c r="L305" s="151"/>
      <c r="M305" s="156"/>
      <c r="T305" s="157"/>
      <c r="AT305" s="152" t="s">
        <v>154</v>
      </c>
      <c r="AU305" s="152" t="s">
        <v>82</v>
      </c>
      <c r="AV305" s="12" t="s">
        <v>82</v>
      </c>
      <c r="AW305" s="12" t="s">
        <v>30</v>
      </c>
      <c r="AX305" s="12" t="s">
        <v>73</v>
      </c>
      <c r="AY305" s="152" t="s">
        <v>147</v>
      </c>
    </row>
    <row r="306" spans="2:65" s="13" customFormat="1">
      <c r="B306" s="158"/>
      <c r="D306" s="145" t="s">
        <v>154</v>
      </c>
      <c r="E306" s="159" t="s">
        <v>1</v>
      </c>
      <c r="F306" s="160" t="s">
        <v>159</v>
      </c>
      <c r="H306" s="161">
        <v>112</v>
      </c>
      <c r="I306" s="162"/>
      <c r="L306" s="158"/>
      <c r="M306" s="163"/>
      <c r="T306" s="164"/>
      <c r="AT306" s="159" t="s">
        <v>154</v>
      </c>
      <c r="AU306" s="159" t="s">
        <v>82</v>
      </c>
      <c r="AV306" s="13" t="s">
        <v>152</v>
      </c>
      <c r="AW306" s="13" t="s">
        <v>30</v>
      </c>
      <c r="AX306" s="13" t="s">
        <v>80</v>
      </c>
      <c r="AY306" s="159" t="s">
        <v>147</v>
      </c>
    </row>
    <row r="307" spans="2:65" s="1" customFormat="1" ht="62.65" customHeight="1">
      <c r="B307" s="31"/>
      <c r="C307" s="130" t="s">
        <v>662</v>
      </c>
      <c r="D307" s="130" t="s">
        <v>148</v>
      </c>
      <c r="E307" s="131" t="s">
        <v>663</v>
      </c>
      <c r="F307" s="132" t="s">
        <v>664</v>
      </c>
      <c r="G307" s="133" t="s">
        <v>162</v>
      </c>
      <c r="H307" s="134">
        <v>112</v>
      </c>
      <c r="I307" s="135"/>
      <c r="J307" s="136">
        <f>ROUND(I307*H307,2)</f>
        <v>0</v>
      </c>
      <c r="K307" s="137"/>
      <c r="L307" s="31"/>
      <c r="M307" s="138" t="s">
        <v>1</v>
      </c>
      <c r="N307" s="139" t="s">
        <v>38</v>
      </c>
      <c r="P307" s="140">
        <f>O307*H307</f>
        <v>0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AR307" s="142" t="s">
        <v>241</v>
      </c>
      <c r="AT307" s="142" t="s">
        <v>148</v>
      </c>
      <c r="AU307" s="142" t="s">
        <v>82</v>
      </c>
      <c r="AY307" s="16" t="s">
        <v>147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6" t="s">
        <v>80</v>
      </c>
      <c r="BK307" s="143">
        <f>ROUND(I307*H307,2)</f>
        <v>0</v>
      </c>
      <c r="BL307" s="16" t="s">
        <v>241</v>
      </c>
      <c r="BM307" s="142" t="s">
        <v>665</v>
      </c>
    </row>
    <row r="308" spans="2:65" s="11" customFormat="1">
      <c r="B308" s="144"/>
      <c r="D308" s="145" t="s">
        <v>154</v>
      </c>
      <c r="E308" s="146" t="s">
        <v>1</v>
      </c>
      <c r="F308" s="147" t="s">
        <v>654</v>
      </c>
      <c r="H308" s="146" t="s">
        <v>1</v>
      </c>
      <c r="I308" s="148"/>
      <c r="L308" s="144"/>
      <c r="M308" s="149"/>
      <c r="T308" s="150"/>
      <c r="AT308" s="146" t="s">
        <v>154</v>
      </c>
      <c r="AU308" s="146" t="s">
        <v>82</v>
      </c>
      <c r="AV308" s="11" t="s">
        <v>80</v>
      </c>
      <c r="AW308" s="11" t="s">
        <v>30</v>
      </c>
      <c r="AX308" s="11" t="s">
        <v>73</v>
      </c>
      <c r="AY308" s="146" t="s">
        <v>147</v>
      </c>
    </row>
    <row r="309" spans="2:65" s="12" customFormat="1">
      <c r="B309" s="151"/>
      <c r="D309" s="145" t="s">
        <v>154</v>
      </c>
      <c r="E309" s="152" t="s">
        <v>1</v>
      </c>
      <c r="F309" s="153" t="s">
        <v>661</v>
      </c>
      <c r="H309" s="154">
        <v>112</v>
      </c>
      <c r="I309" s="155"/>
      <c r="L309" s="151"/>
      <c r="M309" s="156"/>
      <c r="T309" s="157"/>
      <c r="AT309" s="152" t="s">
        <v>154</v>
      </c>
      <c r="AU309" s="152" t="s">
        <v>82</v>
      </c>
      <c r="AV309" s="12" t="s">
        <v>82</v>
      </c>
      <c r="AW309" s="12" t="s">
        <v>30</v>
      </c>
      <c r="AX309" s="12" t="s">
        <v>73</v>
      </c>
      <c r="AY309" s="152" t="s">
        <v>147</v>
      </c>
    </row>
    <row r="310" spans="2:65" s="13" customFormat="1">
      <c r="B310" s="158"/>
      <c r="D310" s="145" t="s">
        <v>154</v>
      </c>
      <c r="E310" s="159" t="s">
        <v>1</v>
      </c>
      <c r="F310" s="160" t="s">
        <v>159</v>
      </c>
      <c r="H310" s="161">
        <v>112</v>
      </c>
      <c r="I310" s="162"/>
      <c r="L310" s="158"/>
      <c r="M310" s="163"/>
      <c r="T310" s="164"/>
      <c r="AT310" s="159" t="s">
        <v>154</v>
      </c>
      <c r="AU310" s="159" t="s">
        <v>82</v>
      </c>
      <c r="AV310" s="13" t="s">
        <v>152</v>
      </c>
      <c r="AW310" s="13" t="s">
        <v>30</v>
      </c>
      <c r="AX310" s="13" t="s">
        <v>80</v>
      </c>
      <c r="AY310" s="159" t="s">
        <v>147</v>
      </c>
    </row>
    <row r="311" spans="2:65" s="10" customFormat="1" ht="22.9" customHeight="1">
      <c r="B311" s="120"/>
      <c r="D311" s="121" t="s">
        <v>72</v>
      </c>
      <c r="E311" s="183" t="s">
        <v>666</v>
      </c>
      <c r="F311" s="183" t="s">
        <v>667</v>
      </c>
      <c r="I311" s="123"/>
      <c r="J311" s="184">
        <f>BK311</f>
        <v>0</v>
      </c>
      <c r="L311" s="120"/>
      <c r="M311" s="125"/>
      <c r="P311" s="126">
        <f>SUM(P312:P355)</f>
        <v>0</v>
      </c>
      <c r="R311" s="126">
        <f>SUM(R312:R355)</f>
        <v>0.54997600000000002</v>
      </c>
      <c r="T311" s="127">
        <f>SUM(T312:T355)</f>
        <v>0</v>
      </c>
      <c r="AR311" s="121" t="s">
        <v>82</v>
      </c>
      <c r="AT311" s="128" t="s">
        <v>72</v>
      </c>
      <c r="AU311" s="128" t="s">
        <v>80</v>
      </c>
      <c r="AY311" s="121" t="s">
        <v>147</v>
      </c>
      <c r="BK311" s="129">
        <f>SUM(BK312:BK355)</f>
        <v>0</v>
      </c>
    </row>
    <row r="312" spans="2:65" s="1" customFormat="1" ht="24.2" customHeight="1">
      <c r="B312" s="31"/>
      <c r="C312" s="130" t="s">
        <v>668</v>
      </c>
      <c r="D312" s="130" t="s">
        <v>148</v>
      </c>
      <c r="E312" s="131" t="s">
        <v>669</v>
      </c>
      <c r="F312" s="132" t="s">
        <v>670</v>
      </c>
      <c r="G312" s="133" t="s">
        <v>162</v>
      </c>
      <c r="H312" s="134">
        <v>300.75</v>
      </c>
      <c r="I312" s="135"/>
      <c r="J312" s="136">
        <f>ROUND(I312*H312,2)</f>
        <v>0</v>
      </c>
      <c r="K312" s="137"/>
      <c r="L312" s="31"/>
      <c r="M312" s="138" t="s">
        <v>1</v>
      </c>
      <c r="N312" s="139" t="s">
        <v>38</v>
      </c>
      <c r="P312" s="140">
        <f>O312*H312</f>
        <v>0</v>
      </c>
      <c r="Q312" s="140">
        <v>0</v>
      </c>
      <c r="R312" s="140">
        <f>Q312*H312</f>
        <v>0</v>
      </c>
      <c r="S312" s="140">
        <v>0</v>
      </c>
      <c r="T312" s="141">
        <f>S312*H312</f>
        <v>0</v>
      </c>
      <c r="AR312" s="142" t="s">
        <v>241</v>
      </c>
      <c r="AT312" s="142" t="s">
        <v>148</v>
      </c>
      <c r="AU312" s="142" t="s">
        <v>82</v>
      </c>
      <c r="AY312" s="16" t="s">
        <v>147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6" t="s">
        <v>80</v>
      </c>
      <c r="BK312" s="143">
        <f>ROUND(I312*H312,2)</f>
        <v>0</v>
      </c>
      <c r="BL312" s="16" t="s">
        <v>241</v>
      </c>
      <c r="BM312" s="142" t="s">
        <v>671</v>
      </c>
    </row>
    <row r="313" spans="2:65" s="11" customFormat="1">
      <c r="B313" s="144"/>
      <c r="D313" s="145" t="s">
        <v>154</v>
      </c>
      <c r="E313" s="146" t="s">
        <v>1</v>
      </c>
      <c r="F313" s="147" t="s">
        <v>672</v>
      </c>
      <c r="H313" s="146" t="s">
        <v>1</v>
      </c>
      <c r="I313" s="148"/>
      <c r="L313" s="144"/>
      <c r="M313" s="149"/>
      <c r="T313" s="150"/>
      <c r="AT313" s="146" t="s">
        <v>154</v>
      </c>
      <c r="AU313" s="146" t="s">
        <v>82</v>
      </c>
      <c r="AV313" s="11" t="s">
        <v>80</v>
      </c>
      <c r="AW313" s="11" t="s">
        <v>30</v>
      </c>
      <c r="AX313" s="11" t="s">
        <v>73</v>
      </c>
      <c r="AY313" s="146" t="s">
        <v>147</v>
      </c>
    </row>
    <row r="314" spans="2:65" s="12" customFormat="1">
      <c r="B314" s="151"/>
      <c r="D314" s="145" t="s">
        <v>154</v>
      </c>
      <c r="E314" s="152" t="s">
        <v>1</v>
      </c>
      <c r="F314" s="153" t="s">
        <v>673</v>
      </c>
      <c r="H314" s="154">
        <v>104.15</v>
      </c>
      <c r="I314" s="155"/>
      <c r="L314" s="151"/>
      <c r="M314" s="156"/>
      <c r="T314" s="157"/>
      <c r="AT314" s="152" t="s">
        <v>154</v>
      </c>
      <c r="AU314" s="152" t="s">
        <v>82</v>
      </c>
      <c r="AV314" s="12" t="s">
        <v>82</v>
      </c>
      <c r="AW314" s="12" t="s">
        <v>30</v>
      </c>
      <c r="AX314" s="12" t="s">
        <v>73</v>
      </c>
      <c r="AY314" s="152" t="s">
        <v>147</v>
      </c>
    </row>
    <row r="315" spans="2:65" s="11" customFormat="1">
      <c r="B315" s="144"/>
      <c r="D315" s="145" t="s">
        <v>154</v>
      </c>
      <c r="E315" s="146" t="s">
        <v>1</v>
      </c>
      <c r="F315" s="147" t="s">
        <v>674</v>
      </c>
      <c r="H315" s="146" t="s">
        <v>1</v>
      </c>
      <c r="I315" s="148"/>
      <c r="L315" s="144"/>
      <c r="M315" s="149"/>
      <c r="T315" s="150"/>
      <c r="AT315" s="146" t="s">
        <v>154</v>
      </c>
      <c r="AU315" s="146" t="s">
        <v>82</v>
      </c>
      <c r="AV315" s="11" t="s">
        <v>80</v>
      </c>
      <c r="AW315" s="11" t="s">
        <v>30</v>
      </c>
      <c r="AX315" s="11" t="s">
        <v>73</v>
      </c>
      <c r="AY315" s="146" t="s">
        <v>147</v>
      </c>
    </row>
    <row r="316" spans="2:65" s="12" customFormat="1">
      <c r="B316" s="151"/>
      <c r="D316" s="145" t="s">
        <v>154</v>
      </c>
      <c r="E316" s="152" t="s">
        <v>1</v>
      </c>
      <c r="F316" s="153" t="s">
        <v>495</v>
      </c>
      <c r="H316" s="154">
        <v>74.400000000000006</v>
      </c>
      <c r="I316" s="155"/>
      <c r="L316" s="151"/>
      <c r="M316" s="156"/>
      <c r="T316" s="157"/>
      <c r="AT316" s="152" t="s">
        <v>154</v>
      </c>
      <c r="AU316" s="152" t="s">
        <v>82</v>
      </c>
      <c r="AV316" s="12" t="s">
        <v>82</v>
      </c>
      <c r="AW316" s="12" t="s">
        <v>30</v>
      </c>
      <c r="AX316" s="12" t="s">
        <v>73</v>
      </c>
      <c r="AY316" s="152" t="s">
        <v>147</v>
      </c>
    </row>
    <row r="317" spans="2:65" s="12" customFormat="1">
      <c r="B317" s="151"/>
      <c r="D317" s="145" t="s">
        <v>154</v>
      </c>
      <c r="E317" s="152" t="s">
        <v>1</v>
      </c>
      <c r="F317" s="153" t="s">
        <v>496</v>
      </c>
      <c r="H317" s="154">
        <v>122.2</v>
      </c>
      <c r="I317" s="155"/>
      <c r="L317" s="151"/>
      <c r="M317" s="156"/>
      <c r="T317" s="157"/>
      <c r="AT317" s="152" t="s">
        <v>154</v>
      </c>
      <c r="AU317" s="152" t="s">
        <v>82</v>
      </c>
      <c r="AV317" s="12" t="s">
        <v>82</v>
      </c>
      <c r="AW317" s="12" t="s">
        <v>30</v>
      </c>
      <c r="AX317" s="12" t="s">
        <v>73</v>
      </c>
      <c r="AY317" s="152" t="s">
        <v>147</v>
      </c>
    </row>
    <row r="318" spans="2:65" s="13" customFormat="1">
      <c r="B318" s="158"/>
      <c r="D318" s="145" t="s">
        <v>154</v>
      </c>
      <c r="E318" s="159" t="s">
        <v>1</v>
      </c>
      <c r="F318" s="160" t="s">
        <v>159</v>
      </c>
      <c r="H318" s="161">
        <v>300.75</v>
      </c>
      <c r="I318" s="162"/>
      <c r="L318" s="158"/>
      <c r="M318" s="163"/>
      <c r="T318" s="164"/>
      <c r="AT318" s="159" t="s">
        <v>154</v>
      </c>
      <c r="AU318" s="159" t="s">
        <v>82</v>
      </c>
      <c r="AV318" s="13" t="s">
        <v>152</v>
      </c>
      <c r="AW318" s="13" t="s">
        <v>30</v>
      </c>
      <c r="AX318" s="13" t="s">
        <v>80</v>
      </c>
      <c r="AY318" s="159" t="s">
        <v>147</v>
      </c>
    </row>
    <row r="319" spans="2:65" s="1" customFormat="1" ht="24.2" customHeight="1">
      <c r="B319" s="31"/>
      <c r="C319" s="130" t="s">
        <v>675</v>
      </c>
      <c r="D319" s="130" t="s">
        <v>148</v>
      </c>
      <c r="E319" s="131" t="s">
        <v>676</v>
      </c>
      <c r="F319" s="132" t="s">
        <v>677</v>
      </c>
      <c r="G319" s="133" t="s">
        <v>162</v>
      </c>
      <c r="H319" s="134">
        <v>297.05</v>
      </c>
      <c r="I319" s="135"/>
      <c r="J319" s="136">
        <f>ROUND(I319*H319,2)</f>
        <v>0</v>
      </c>
      <c r="K319" s="137"/>
      <c r="L319" s="31"/>
      <c r="M319" s="138" t="s">
        <v>1</v>
      </c>
      <c r="N319" s="139" t="s">
        <v>38</v>
      </c>
      <c r="P319" s="140">
        <f>O319*H319</f>
        <v>0</v>
      </c>
      <c r="Q319" s="140">
        <v>0</v>
      </c>
      <c r="R319" s="140">
        <f>Q319*H319</f>
        <v>0</v>
      </c>
      <c r="S319" s="140">
        <v>0</v>
      </c>
      <c r="T319" s="141">
        <f>S319*H319</f>
        <v>0</v>
      </c>
      <c r="AR319" s="142" t="s">
        <v>241</v>
      </c>
      <c r="AT319" s="142" t="s">
        <v>148</v>
      </c>
      <c r="AU319" s="142" t="s">
        <v>82</v>
      </c>
      <c r="AY319" s="16" t="s">
        <v>147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6" t="s">
        <v>80</v>
      </c>
      <c r="BK319" s="143">
        <f>ROUND(I319*H319,2)</f>
        <v>0</v>
      </c>
      <c r="BL319" s="16" t="s">
        <v>241</v>
      </c>
      <c r="BM319" s="142" t="s">
        <v>678</v>
      </c>
    </row>
    <row r="320" spans="2:65" s="12" customFormat="1">
      <c r="B320" s="151"/>
      <c r="D320" s="145" t="s">
        <v>154</v>
      </c>
      <c r="E320" s="152" t="s">
        <v>1</v>
      </c>
      <c r="F320" s="153" t="s">
        <v>679</v>
      </c>
      <c r="H320" s="154">
        <v>55.25</v>
      </c>
      <c r="I320" s="155"/>
      <c r="L320" s="151"/>
      <c r="M320" s="156"/>
      <c r="T320" s="157"/>
      <c r="AT320" s="152" t="s">
        <v>154</v>
      </c>
      <c r="AU320" s="152" t="s">
        <v>82</v>
      </c>
      <c r="AV320" s="12" t="s">
        <v>82</v>
      </c>
      <c r="AW320" s="12" t="s">
        <v>30</v>
      </c>
      <c r="AX320" s="12" t="s">
        <v>73</v>
      </c>
      <c r="AY320" s="152" t="s">
        <v>147</v>
      </c>
    </row>
    <row r="321" spans="2:65" s="12" customFormat="1">
      <c r="B321" s="151"/>
      <c r="D321" s="145" t="s">
        <v>154</v>
      </c>
      <c r="E321" s="152" t="s">
        <v>1</v>
      </c>
      <c r="F321" s="153" t="s">
        <v>494</v>
      </c>
      <c r="H321" s="154">
        <v>241.8</v>
      </c>
      <c r="I321" s="155"/>
      <c r="L321" s="151"/>
      <c r="M321" s="156"/>
      <c r="T321" s="157"/>
      <c r="AT321" s="152" t="s">
        <v>154</v>
      </c>
      <c r="AU321" s="152" t="s">
        <v>82</v>
      </c>
      <c r="AV321" s="12" t="s">
        <v>82</v>
      </c>
      <c r="AW321" s="12" t="s">
        <v>30</v>
      </c>
      <c r="AX321" s="12" t="s">
        <v>73</v>
      </c>
      <c r="AY321" s="152" t="s">
        <v>147</v>
      </c>
    </row>
    <row r="322" spans="2:65" s="13" customFormat="1">
      <c r="B322" s="158"/>
      <c r="D322" s="145" t="s">
        <v>154</v>
      </c>
      <c r="E322" s="159" t="s">
        <v>1</v>
      </c>
      <c r="F322" s="160" t="s">
        <v>159</v>
      </c>
      <c r="H322" s="161">
        <v>297.05</v>
      </c>
      <c r="I322" s="162"/>
      <c r="L322" s="158"/>
      <c r="M322" s="163"/>
      <c r="T322" s="164"/>
      <c r="AT322" s="159" t="s">
        <v>154</v>
      </c>
      <c r="AU322" s="159" t="s">
        <v>82</v>
      </c>
      <c r="AV322" s="13" t="s">
        <v>152</v>
      </c>
      <c r="AW322" s="13" t="s">
        <v>30</v>
      </c>
      <c r="AX322" s="13" t="s">
        <v>80</v>
      </c>
      <c r="AY322" s="159" t="s">
        <v>147</v>
      </c>
    </row>
    <row r="323" spans="2:65" s="1" customFormat="1" ht="24.2" customHeight="1">
      <c r="B323" s="31"/>
      <c r="C323" s="130" t="s">
        <v>680</v>
      </c>
      <c r="D323" s="130" t="s">
        <v>148</v>
      </c>
      <c r="E323" s="131" t="s">
        <v>681</v>
      </c>
      <c r="F323" s="132" t="s">
        <v>682</v>
      </c>
      <c r="G323" s="133" t="s">
        <v>162</v>
      </c>
      <c r="H323" s="134">
        <v>300.75</v>
      </c>
      <c r="I323" s="135"/>
      <c r="J323" s="136">
        <f>ROUND(I323*H323,2)</f>
        <v>0</v>
      </c>
      <c r="K323" s="137"/>
      <c r="L323" s="31"/>
      <c r="M323" s="138" t="s">
        <v>1</v>
      </c>
      <c r="N323" s="139" t="s">
        <v>38</v>
      </c>
      <c r="P323" s="140">
        <f>O323*H323</f>
        <v>0</v>
      </c>
      <c r="Q323" s="140">
        <v>4.4000000000000002E-4</v>
      </c>
      <c r="R323" s="140">
        <f>Q323*H323</f>
        <v>0.13233</v>
      </c>
      <c r="S323" s="140">
        <v>0</v>
      </c>
      <c r="T323" s="141">
        <f>S323*H323</f>
        <v>0</v>
      </c>
      <c r="AR323" s="142" t="s">
        <v>241</v>
      </c>
      <c r="AT323" s="142" t="s">
        <v>148</v>
      </c>
      <c r="AU323" s="142" t="s">
        <v>82</v>
      </c>
      <c r="AY323" s="16" t="s">
        <v>147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6" t="s">
        <v>80</v>
      </c>
      <c r="BK323" s="143">
        <f>ROUND(I323*H323,2)</f>
        <v>0</v>
      </c>
      <c r="BL323" s="16" t="s">
        <v>241</v>
      </c>
      <c r="BM323" s="142" t="s">
        <v>683</v>
      </c>
    </row>
    <row r="324" spans="2:65" s="11" customFormat="1">
      <c r="B324" s="144"/>
      <c r="D324" s="145" t="s">
        <v>154</v>
      </c>
      <c r="E324" s="146" t="s">
        <v>1</v>
      </c>
      <c r="F324" s="147" t="s">
        <v>672</v>
      </c>
      <c r="H324" s="146" t="s">
        <v>1</v>
      </c>
      <c r="I324" s="148"/>
      <c r="L324" s="144"/>
      <c r="M324" s="149"/>
      <c r="T324" s="150"/>
      <c r="AT324" s="146" t="s">
        <v>154</v>
      </c>
      <c r="AU324" s="146" t="s">
        <v>82</v>
      </c>
      <c r="AV324" s="11" t="s">
        <v>80</v>
      </c>
      <c r="AW324" s="11" t="s">
        <v>30</v>
      </c>
      <c r="AX324" s="11" t="s">
        <v>73</v>
      </c>
      <c r="AY324" s="146" t="s">
        <v>147</v>
      </c>
    </row>
    <row r="325" spans="2:65" s="12" customFormat="1">
      <c r="B325" s="151"/>
      <c r="D325" s="145" t="s">
        <v>154</v>
      </c>
      <c r="E325" s="152" t="s">
        <v>1</v>
      </c>
      <c r="F325" s="153" t="s">
        <v>673</v>
      </c>
      <c r="H325" s="154">
        <v>104.15</v>
      </c>
      <c r="I325" s="155"/>
      <c r="L325" s="151"/>
      <c r="M325" s="156"/>
      <c r="T325" s="157"/>
      <c r="AT325" s="152" t="s">
        <v>154</v>
      </c>
      <c r="AU325" s="152" t="s">
        <v>82</v>
      </c>
      <c r="AV325" s="12" t="s">
        <v>82</v>
      </c>
      <c r="AW325" s="12" t="s">
        <v>30</v>
      </c>
      <c r="AX325" s="12" t="s">
        <v>73</v>
      </c>
      <c r="AY325" s="152" t="s">
        <v>147</v>
      </c>
    </row>
    <row r="326" spans="2:65" s="11" customFormat="1">
      <c r="B326" s="144"/>
      <c r="D326" s="145" t="s">
        <v>154</v>
      </c>
      <c r="E326" s="146" t="s">
        <v>1</v>
      </c>
      <c r="F326" s="147" t="s">
        <v>674</v>
      </c>
      <c r="H326" s="146" t="s">
        <v>1</v>
      </c>
      <c r="I326" s="148"/>
      <c r="L326" s="144"/>
      <c r="M326" s="149"/>
      <c r="T326" s="150"/>
      <c r="AT326" s="146" t="s">
        <v>154</v>
      </c>
      <c r="AU326" s="146" t="s">
        <v>82</v>
      </c>
      <c r="AV326" s="11" t="s">
        <v>80</v>
      </c>
      <c r="AW326" s="11" t="s">
        <v>30</v>
      </c>
      <c r="AX326" s="11" t="s">
        <v>73</v>
      </c>
      <c r="AY326" s="146" t="s">
        <v>147</v>
      </c>
    </row>
    <row r="327" spans="2:65" s="12" customFormat="1">
      <c r="B327" s="151"/>
      <c r="D327" s="145" t="s">
        <v>154</v>
      </c>
      <c r="E327" s="152" t="s">
        <v>1</v>
      </c>
      <c r="F327" s="153" t="s">
        <v>495</v>
      </c>
      <c r="H327" s="154">
        <v>74.400000000000006</v>
      </c>
      <c r="I327" s="155"/>
      <c r="L327" s="151"/>
      <c r="M327" s="156"/>
      <c r="T327" s="157"/>
      <c r="AT327" s="152" t="s">
        <v>154</v>
      </c>
      <c r="AU327" s="152" t="s">
        <v>82</v>
      </c>
      <c r="AV327" s="12" t="s">
        <v>82</v>
      </c>
      <c r="AW327" s="12" t="s">
        <v>30</v>
      </c>
      <c r="AX327" s="12" t="s">
        <v>73</v>
      </c>
      <c r="AY327" s="152" t="s">
        <v>147</v>
      </c>
    </row>
    <row r="328" spans="2:65" s="12" customFormat="1">
      <c r="B328" s="151"/>
      <c r="D328" s="145" t="s">
        <v>154</v>
      </c>
      <c r="E328" s="152" t="s">
        <v>1</v>
      </c>
      <c r="F328" s="153" t="s">
        <v>496</v>
      </c>
      <c r="H328" s="154">
        <v>122.2</v>
      </c>
      <c r="I328" s="155"/>
      <c r="L328" s="151"/>
      <c r="M328" s="156"/>
      <c r="T328" s="157"/>
      <c r="AT328" s="152" t="s">
        <v>154</v>
      </c>
      <c r="AU328" s="152" t="s">
        <v>82</v>
      </c>
      <c r="AV328" s="12" t="s">
        <v>82</v>
      </c>
      <c r="AW328" s="12" t="s">
        <v>30</v>
      </c>
      <c r="AX328" s="12" t="s">
        <v>73</v>
      </c>
      <c r="AY328" s="152" t="s">
        <v>147</v>
      </c>
    </row>
    <row r="329" spans="2:65" s="13" customFormat="1">
      <c r="B329" s="158"/>
      <c r="D329" s="145" t="s">
        <v>154</v>
      </c>
      <c r="E329" s="159" t="s">
        <v>1</v>
      </c>
      <c r="F329" s="160" t="s">
        <v>159</v>
      </c>
      <c r="H329" s="161">
        <v>300.75</v>
      </c>
      <c r="I329" s="162"/>
      <c r="L329" s="158"/>
      <c r="M329" s="163"/>
      <c r="T329" s="164"/>
      <c r="AT329" s="159" t="s">
        <v>154</v>
      </c>
      <c r="AU329" s="159" t="s">
        <v>82</v>
      </c>
      <c r="AV329" s="13" t="s">
        <v>152</v>
      </c>
      <c r="AW329" s="13" t="s">
        <v>30</v>
      </c>
      <c r="AX329" s="13" t="s">
        <v>80</v>
      </c>
      <c r="AY329" s="159" t="s">
        <v>147</v>
      </c>
    </row>
    <row r="330" spans="2:65" s="1" customFormat="1" ht="24.2" customHeight="1">
      <c r="B330" s="31"/>
      <c r="C330" s="130" t="s">
        <v>684</v>
      </c>
      <c r="D330" s="130" t="s">
        <v>148</v>
      </c>
      <c r="E330" s="131" t="s">
        <v>685</v>
      </c>
      <c r="F330" s="132" t="s">
        <v>686</v>
      </c>
      <c r="G330" s="133" t="s">
        <v>162</v>
      </c>
      <c r="H330" s="134">
        <v>297.05</v>
      </c>
      <c r="I330" s="135"/>
      <c r="J330" s="136">
        <f>ROUND(I330*H330,2)</f>
        <v>0</v>
      </c>
      <c r="K330" s="137"/>
      <c r="L330" s="31"/>
      <c r="M330" s="138" t="s">
        <v>1</v>
      </c>
      <c r="N330" s="139" t="s">
        <v>38</v>
      </c>
      <c r="P330" s="140">
        <f>O330*H330</f>
        <v>0</v>
      </c>
      <c r="Q330" s="140">
        <v>4.4000000000000002E-4</v>
      </c>
      <c r="R330" s="140">
        <f>Q330*H330</f>
        <v>0.13070200000000001</v>
      </c>
      <c r="S330" s="140">
        <v>0</v>
      </c>
      <c r="T330" s="141">
        <f>S330*H330</f>
        <v>0</v>
      </c>
      <c r="AR330" s="142" t="s">
        <v>241</v>
      </c>
      <c r="AT330" s="142" t="s">
        <v>148</v>
      </c>
      <c r="AU330" s="142" t="s">
        <v>82</v>
      </c>
      <c r="AY330" s="16" t="s">
        <v>147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80</v>
      </c>
      <c r="BK330" s="143">
        <f>ROUND(I330*H330,2)</f>
        <v>0</v>
      </c>
      <c r="BL330" s="16" t="s">
        <v>241</v>
      </c>
      <c r="BM330" s="142" t="s">
        <v>687</v>
      </c>
    </row>
    <row r="331" spans="2:65" s="12" customFormat="1">
      <c r="B331" s="151"/>
      <c r="D331" s="145" t="s">
        <v>154</v>
      </c>
      <c r="E331" s="152" t="s">
        <v>1</v>
      </c>
      <c r="F331" s="153" t="s">
        <v>679</v>
      </c>
      <c r="H331" s="154">
        <v>55.25</v>
      </c>
      <c r="I331" s="155"/>
      <c r="L331" s="151"/>
      <c r="M331" s="156"/>
      <c r="T331" s="157"/>
      <c r="AT331" s="152" t="s">
        <v>154</v>
      </c>
      <c r="AU331" s="152" t="s">
        <v>82</v>
      </c>
      <c r="AV331" s="12" t="s">
        <v>82</v>
      </c>
      <c r="AW331" s="12" t="s">
        <v>30</v>
      </c>
      <c r="AX331" s="12" t="s">
        <v>73</v>
      </c>
      <c r="AY331" s="152" t="s">
        <v>147</v>
      </c>
    </row>
    <row r="332" spans="2:65" s="12" customFormat="1">
      <c r="B332" s="151"/>
      <c r="D332" s="145" t="s">
        <v>154</v>
      </c>
      <c r="E332" s="152" t="s">
        <v>1</v>
      </c>
      <c r="F332" s="153" t="s">
        <v>494</v>
      </c>
      <c r="H332" s="154">
        <v>241.8</v>
      </c>
      <c r="I332" s="155"/>
      <c r="L332" s="151"/>
      <c r="M332" s="156"/>
      <c r="T332" s="157"/>
      <c r="AT332" s="152" t="s">
        <v>154</v>
      </c>
      <c r="AU332" s="152" t="s">
        <v>82</v>
      </c>
      <c r="AV332" s="12" t="s">
        <v>82</v>
      </c>
      <c r="AW332" s="12" t="s">
        <v>30</v>
      </c>
      <c r="AX332" s="12" t="s">
        <v>73</v>
      </c>
      <c r="AY332" s="152" t="s">
        <v>147</v>
      </c>
    </row>
    <row r="333" spans="2:65" s="13" customFormat="1">
      <c r="B333" s="158"/>
      <c r="D333" s="145" t="s">
        <v>154</v>
      </c>
      <c r="E333" s="159" t="s">
        <v>1</v>
      </c>
      <c r="F333" s="160" t="s">
        <v>159</v>
      </c>
      <c r="H333" s="161">
        <v>297.05</v>
      </c>
      <c r="I333" s="162"/>
      <c r="L333" s="158"/>
      <c r="M333" s="163"/>
      <c r="T333" s="164"/>
      <c r="AT333" s="159" t="s">
        <v>154</v>
      </c>
      <c r="AU333" s="159" t="s">
        <v>82</v>
      </c>
      <c r="AV333" s="13" t="s">
        <v>152</v>
      </c>
      <c r="AW333" s="13" t="s">
        <v>30</v>
      </c>
      <c r="AX333" s="13" t="s">
        <v>80</v>
      </c>
      <c r="AY333" s="159" t="s">
        <v>147</v>
      </c>
    </row>
    <row r="334" spans="2:65" s="1" customFormat="1" ht="24.2" customHeight="1">
      <c r="B334" s="31"/>
      <c r="C334" s="130" t="s">
        <v>688</v>
      </c>
      <c r="D334" s="130" t="s">
        <v>148</v>
      </c>
      <c r="E334" s="131" t="s">
        <v>689</v>
      </c>
      <c r="F334" s="132" t="s">
        <v>690</v>
      </c>
      <c r="G334" s="133" t="s">
        <v>162</v>
      </c>
      <c r="H334" s="134">
        <v>300.75</v>
      </c>
      <c r="I334" s="135"/>
      <c r="J334" s="136">
        <f>ROUND(I334*H334,2)</f>
        <v>0</v>
      </c>
      <c r="K334" s="137"/>
      <c r="L334" s="31"/>
      <c r="M334" s="138" t="s">
        <v>1</v>
      </c>
      <c r="N334" s="139" t="s">
        <v>38</v>
      </c>
      <c r="P334" s="140">
        <f>O334*H334</f>
        <v>0</v>
      </c>
      <c r="Q334" s="140">
        <v>2.0000000000000001E-4</v>
      </c>
      <c r="R334" s="140">
        <f>Q334*H334</f>
        <v>6.0150000000000002E-2</v>
      </c>
      <c r="S334" s="140">
        <v>0</v>
      </c>
      <c r="T334" s="141">
        <f>S334*H334</f>
        <v>0</v>
      </c>
      <c r="AR334" s="142" t="s">
        <v>241</v>
      </c>
      <c r="AT334" s="142" t="s">
        <v>148</v>
      </c>
      <c r="AU334" s="142" t="s">
        <v>82</v>
      </c>
      <c r="AY334" s="16" t="s">
        <v>147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6" t="s">
        <v>80</v>
      </c>
      <c r="BK334" s="143">
        <f>ROUND(I334*H334,2)</f>
        <v>0</v>
      </c>
      <c r="BL334" s="16" t="s">
        <v>241</v>
      </c>
      <c r="BM334" s="142" t="s">
        <v>691</v>
      </c>
    </row>
    <row r="335" spans="2:65" s="11" customFormat="1">
      <c r="B335" s="144"/>
      <c r="D335" s="145" t="s">
        <v>154</v>
      </c>
      <c r="E335" s="146" t="s">
        <v>1</v>
      </c>
      <c r="F335" s="147" t="s">
        <v>672</v>
      </c>
      <c r="H335" s="146" t="s">
        <v>1</v>
      </c>
      <c r="I335" s="148"/>
      <c r="L335" s="144"/>
      <c r="M335" s="149"/>
      <c r="T335" s="150"/>
      <c r="AT335" s="146" t="s">
        <v>154</v>
      </c>
      <c r="AU335" s="146" t="s">
        <v>82</v>
      </c>
      <c r="AV335" s="11" t="s">
        <v>80</v>
      </c>
      <c r="AW335" s="11" t="s">
        <v>30</v>
      </c>
      <c r="AX335" s="11" t="s">
        <v>73</v>
      </c>
      <c r="AY335" s="146" t="s">
        <v>147</v>
      </c>
    </row>
    <row r="336" spans="2:65" s="12" customFormat="1">
      <c r="B336" s="151"/>
      <c r="D336" s="145" t="s">
        <v>154</v>
      </c>
      <c r="E336" s="152" t="s">
        <v>1</v>
      </c>
      <c r="F336" s="153" t="s">
        <v>673</v>
      </c>
      <c r="H336" s="154">
        <v>104.15</v>
      </c>
      <c r="I336" s="155"/>
      <c r="L336" s="151"/>
      <c r="M336" s="156"/>
      <c r="T336" s="157"/>
      <c r="AT336" s="152" t="s">
        <v>154</v>
      </c>
      <c r="AU336" s="152" t="s">
        <v>82</v>
      </c>
      <c r="AV336" s="12" t="s">
        <v>82</v>
      </c>
      <c r="AW336" s="12" t="s">
        <v>30</v>
      </c>
      <c r="AX336" s="12" t="s">
        <v>73</v>
      </c>
      <c r="AY336" s="152" t="s">
        <v>147</v>
      </c>
    </row>
    <row r="337" spans="2:65" s="11" customFormat="1">
      <c r="B337" s="144"/>
      <c r="D337" s="145" t="s">
        <v>154</v>
      </c>
      <c r="E337" s="146" t="s">
        <v>1</v>
      </c>
      <c r="F337" s="147" t="s">
        <v>674</v>
      </c>
      <c r="H337" s="146" t="s">
        <v>1</v>
      </c>
      <c r="I337" s="148"/>
      <c r="L337" s="144"/>
      <c r="M337" s="149"/>
      <c r="T337" s="150"/>
      <c r="AT337" s="146" t="s">
        <v>154</v>
      </c>
      <c r="AU337" s="146" t="s">
        <v>82</v>
      </c>
      <c r="AV337" s="11" t="s">
        <v>80</v>
      </c>
      <c r="AW337" s="11" t="s">
        <v>30</v>
      </c>
      <c r="AX337" s="11" t="s">
        <v>73</v>
      </c>
      <c r="AY337" s="146" t="s">
        <v>147</v>
      </c>
    </row>
    <row r="338" spans="2:65" s="12" customFormat="1">
      <c r="B338" s="151"/>
      <c r="D338" s="145" t="s">
        <v>154</v>
      </c>
      <c r="E338" s="152" t="s">
        <v>1</v>
      </c>
      <c r="F338" s="153" t="s">
        <v>495</v>
      </c>
      <c r="H338" s="154">
        <v>74.400000000000006</v>
      </c>
      <c r="I338" s="155"/>
      <c r="L338" s="151"/>
      <c r="M338" s="156"/>
      <c r="T338" s="157"/>
      <c r="AT338" s="152" t="s">
        <v>154</v>
      </c>
      <c r="AU338" s="152" t="s">
        <v>82</v>
      </c>
      <c r="AV338" s="12" t="s">
        <v>82</v>
      </c>
      <c r="AW338" s="12" t="s">
        <v>30</v>
      </c>
      <c r="AX338" s="12" t="s">
        <v>73</v>
      </c>
      <c r="AY338" s="152" t="s">
        <v>147</v>
      </c>
    </row>
    <row r="339" spans="2:65" s="12" customFormat="1">
      <c r="B339" s="151"/>
      <c r="D339" s="145" t="s">
        <v>154</v>
      </c>
      <c r="E339" s="152" t="s">
        <v>1</v>
      </c>
      <c r="F339" s="153" t="s">
        <v>496</v>
      </c>
      <c r="H339" s="154">
        <v>122.2</v>
      </c>
      <c r="I339" s="155"/>
      <c r="L339" s="151"/>
      <c r="M339" s="156"/>
      <c r="T339" s="157"/>
      <c r="AT339" s="152" t="s">
        <v>154</v>
      </c>
      <c r="AU339" s="152" t="s">
        <v>82</v>
      </c>
      <c r="AV339" s="12" t="s">
        <v>82</v>
      </c>
      <c r="AW339" s="12" t="s">
        <v>30</v>
      </c>
      <c r="AX339" s="12" t="s">
        <v>73</v>
      </c>
      <c r="AY339" s="152" t="s">
        <v>147</v>
      </c>
    </row>
    <row r="340" spans="2:65" s="13" customFormat="1">
      <c r="B340" s="158"/>
      <c r="D340" s="145" t="s">
        <v>154</v>
      </c>
      <c r="E340" s="159" t="s">
        <v>1</v>
      </c>
      <c r="F340" s="160" t="s">
        <v>159</v>
      </c>
      <c r="H340" s="161">
        <v>300.75</v>
      </c>
      <c r="I340" s="162"/>
      <c r="L340" s="158"/>
      <c r="M340" s="163"/>
      <c r="T340" s="164"/>
      <c r="AT340" s="159" t="s">
        <v>154</v>
      </c>
      <c r="AU340" s="159" t="s">
        <v>82</v>
      </c>
      <c r="AV340" s="13" t="s">
        <v>152</v>
      </c>
      <c r="AW340" s="13" t="s">
        <v>30</v>
      </c>
      <c r="AX340" s="13" t="s">
        <v>80</v>
      </c>
      <c r="AY340" s="159" t="s">
        <v>147</v>
      </c>
    </row>
    <row r="341" spans="2:65" s="1" customFormat="1" ht="24.2" customHeight="1">
      <c r="B341" s="31"/>
      <c r="C341" s="130" t="s">
        <v>692</v>
      </c>
      <c r="D341" s="130" t="s">
        <v>148</v>
      </c>
      <c r="E341" s="131" t="s">
        <v>693</v>
      </c>
      <c r="F341" s="132" t="s">
        <v>694</v>
      </c>
      <c r="G341" s="133" t="s">
        <v>162</v>
      </c>
      <c r="H341" s="134">
        <v>297.05</v>
      </c>
      <c r="I341" s="135"/>
      <c r="J341" s="136">
        <f>ROUND(I341*H341,2)</f>
        <v>0</v>
      </c>
      <c r="K341" s="137"/>
      <c r="L341" s="31"/>
      <c r="M341" s="138" t="s">
        <v>1</v>
      </c>
      <c r="N341" s="139" t="s">
        <v>38</v>
      </c>
      <c r="P341" s="140">
        <f>O341*H341</f>
        <v>0</v>
      </c>
      <c r="Q341" s="140">
        <v>2.0000000000000001E-4</v>
      </c>
      <c r="R341" s="140">
        <f>Q341*H341</f>
        <v>5.9410000000000004E-2</v>
      </c>
      <c r="S341" s="140">
        <v>0</v>
      </c>
      <c r="T341" s="141">
        <f>S341*H341</f>
        <v>0</v>
      </c>
      <c r="AR341" s="142" t="s">
        <v>241</v>
      </c>
      <c r="AT341" s="142" t="s">
        <v>148</v>
      </c>
      <c r="AU341" s="142" t="s">
        <v>82</v>
      </c>
      <c r="AY341" s="16" t="s">
        <v>147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6" t="s">
        <v>80</v>
      </c>
      <c r="BK341" s="143">
        <f>ROUND(I341*H341,2)</f>
        <v>0</v>
      </c>
      <c r="BL341" s="16" t="s">
        <v>241</v>
      </c>
      <c r="BM341" s="142" t="s">
        <v>695</v>
      </c>
    </row>
    <row r="342" spans="2:65" s="12" customFormat="1">
      <c r="B342" s="151"/>
      <c r="D342" s="145" t="s">
        <v>154</v>
      </c>
      <c r="E342" s="152" t="s">
        <v>1</v>
      </c>
      <c r="F342" s="153" t="s">
        <v>679</v>
      </c>
      <c r="H342" s="154">
        <v>55.25</v>
      </c>
      <c r="I342" s="155"/>
      <c r="L342" s="151"/>
      <c r="M342" s="156"/>
      <c r="T342" s="157"/>
      <c r="AT342" s="152" t="s">
        <v>154</v>
      </c>
      <c r="AU342" s="152" t="s">
        <v>82</v>
      </c>
      <c r="AV342" s="12" t="s">
        <v>82</v>
      </c>
      <c r="AW342" s="12" t="s">
        <v>30</v>
      </c>
      <c r="AX342" s="12" t="s">
        <v>73</v>
      </c>
      <c r="AY342" s="152" t="s">
        <v>147</v>
      </c>
    </row>
    <row r="343" spans="2:65" s="12" customFormat="1">
      <c r="B343" s="151"/>
      <c r="D343" s="145" t="s">
        <v>154</v>
      </c>
      <c r="E343" s="152" t="s">
        <v>1</v>
      </c>
      <c r="F343" s="153" t="s">
        <v>494</v>
      </c>
      <c r="H343" s="154">
        <v>241.8</v>
      </c>
      <c r="I343" s="155"/>
      <c r="L343" s="151"/>
      <c r="M343" s="156"/>
      <c r="T343" s="157"/>
      <c r="AT343" s="152" t="s">
        <v>154</v>
      </c>
      <c r="AU343" s="152" t="s">
        <v>82</v>
      </c>
      <c r="AV343" s="12" t="s">
        <v>82</v>
      </c>
      <c r="AW343" s="12" t="s">
        <v>30</v>
      </c>
      <c r="AX343" s="12" t="s">
        <v>73</v>
      </c>
      <c r="AY343" s="152" t="s">
        <v>147</v>
      </c>
    </row>
    <row r="344" spans="2:65" s="13" customFormat="1">
      <c r="B344" s="158"/>
      <c r="D344" s="145" t="s">
        <v>154</v>
      </c>
      <c r="E344" s="159" t="s">
        <v>1</v>
      </c>
      <c r="F344" s="160" t="s">
        <v>159</v>
      </c>
      <c r="H344" s="161">
        <v>297.05</v>
      </c>
      <c r="I344" s="162"/>
      <c r="L344" s="158"/>
      <c r="M344" s="163"/>
      <c r="T344" s="164"/>
      <c r="AT344" s="159" t="s">
        <v>154</v>
      </c>
      <c r="AU344" s="159" t="s">
        <v>82</v>
      </c>
      <c r="AV344" s="13" t="s">
        <v>152</v>
      </c>
      <c r="AW344" s="13" t="s">
        <v>30</v>
      </c>
      <c r="AX344" s="13" t="s">
        <v>80</v>
      </c>
      <c r="AY344" s="159" t="s">
        <v>147</v>
      </c>
    </row>
    <row r="345" spans="2:65" s="1" customFormat="1" ht="24.2" customHeight="1">
      <c r="B345" s="31"/>
      <c r="C345" s="130" t="s">
        <v>696</v>
      </c>
      <c r="D345" s="130" t="s">
        <v>148</v>
      </c>
      <c r="E345" s="131" t="s">
        <v>697</v>
      </c>
      <c r="F345" s="132" t="s">
        <v>698</v>
      </c>
      <c r="G345" s="133" t="s">
        <v>162</v>
      </c>
      <c r="H345" s="134">
        <v>300.75</v>
      </c>
      <c r="I345" s="135"/>
      <c r="J345" s="136">
        <f>ROUND(I345*H345,2)</f>
        <v>0</v>
      </c>
      <c r="K345" s="137"/>
      <c r="L345" s="31"/>
      <c r="M345" s="138" t="s">
        <v>1</v>
      </c>
      <c r="N345" s="139" t="s">
        <v>38</v>
      </c>
      <c r="P345" s="140">
        <f>O345*H345</f>
        <v>0</v>
      </c>
      <c r="Q345" s="140">
        <v>2.7999999999999998E-4</v>
      </c>
      <c r="R345" s="140">
        <f>Q345*H345</f>
        <v>8.4209999999999993E-2</v>
      </c>
      <c r="S345" s="140">
        <v>0</v>
      </c>
      <c r="T345" s="141">
        <f>S345*H345</f>
        <v>0</v>
      </c>
      <c r="AR345" s="142" t="s">
        <v>241</v>
      </c>
      <c r="AT345" s="142" t="s">
        <v>148</v>
      </c>
      <c r="AU345" s="142" t="s">
        <v>82</v>
      </c>
      <c r="AY345" s="16" t="s">
        <v>147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6" t="s">
        <v>80</v>
      </c>
      <c r="BK345" s="143">
        <f>ROUND(I345*H345,2)</f>
        <v>0</v>
      </c>
      <c r="BL345" s="16" t="s">
        <v>241</v>
      </c>
      <c r="BM345" s="142" t="s">
        <v>699</v>
      </c>
    </row>
    <row r="346" spans="2:65" s="11" customFormat="1">
      <c r="B346" s="144"/>
      <c r="D346" s="145" t="s">
        <v>154</v>
      </c>
      <c r="E346" s="146" t="s">
        <v>1</v>
      </c>
      <c r="F346" s="147" t="s">
        <v>672</v>
      </c>
      <c r="H346" s="146" t="s">
        <v>1</v>
      </c>
      <c r="I346" s="148"/>
      <c r="L346" s="144"/>
      <c r="M346" s="149"/>
      <c r="T346" s="150"/>
      <c r="AT346" s="146" t="s">
        <v>154</v>
      </c>
      <c r="AU346" s="146" t="s">
        <v>82</v>
      </c>
      <c r="AV346" s="11" t="s">
        <v>80</v>
      </c>
      <c r="AW346" s="11" t="s">
        <v>30</v>
      </c>
      <c r="AX346" s="11" t="s">
        <v>73</v>
      </c>
      <c r="AY346" s="146" t="s">
        <v>147</v>
      </c>
    </row>
    <row r="347" spans="2:65" s="12" customFormat="1">
      <c r="B347" s="151"/>
      <c r="D347" s="145" t="s">
        <v>154</v>
      </c>
      <c r="E347" s="152" t="s">
        <v>1</v>
      </c>
      <c r="F347" s="153" t="s">
        <v>673</v>
      </c>
      <c r="H347" s="154">
        <v>104.15</v>
      </c>
      <c r="I347" s="155"/>
      <c r="L347" s="151"/>
      <c r="M347" s="156"/>
      <c r="T347" s="157"/>
      <c r="AT347" s="152" t="s">
        <v>154</v>
      </c>
      <c r="AU347" s="152" t="s">
        <v>82</v>
      </c>
      <c r="AV347" s="12" t="s">
        <v>82</v>
      </c>
      <c r="AW347" s="12" t="s">
        <v>30</v>
      </c>
      <c r="AX347" s="12" t="s">
        <v>73</v>
      </c>
      <c r="AY347" s="152" t="s">
        <v>147</v>
      </c>
    </row>
    <row r="348" spans="2:65" s="11" customFormat="1">
      <c r="B348" s="144"/>
      <c r="D348" s="145" t="s">
        <v>154</v>
      </c>
      <c r="E348" s="146" t="s">
        <v>1</v>
      </c>
      <c r="F348" s="147" t="s">
        <v>674</v>
      </c>
      <c r="H348" s="146" t="s">
        <v>1</v>
      </c>
      <c r="I348" s="148"/>
      <c r="L348" s="144"/>
      <c r="M348" s="149"/>
      <c r="T348" s="150"/>
      <c r="AT348" s="146" t="s">
        <v>154</v>
      </c>
      <c r="AU348" s="146" t="s">
        <v>82</v>
      </c>
      <c r="AV348" s="11" t="s">
        <v>80</v>
      </c>
      <c r="AW348" s="11" t="s">
        <v>30</v>
      </c>
      <c r="AX348" s="11" t="s">
        <v>73</v>
      </c>
      <c r="AY348" s="146" t="s">
        <v>147</v>
      </c>
    </row>
    <row r="349" spans="2:65" s="12" customFormat="1">
      <c r="B349" s="151"/>
      <c r="D349" s="145" t="s">
        <v>154</v>
      </c>
      <c r="E349" s="152" t="s">
        <v>1</v>
      </c>
      <c r="F349" s="153" t="s">
        <v>495</v>
      </c>
      <c r="H349" s="154">
        <v>74.400000000000006</v>
      </c>
      <c r="I349" s="155"/>
      <c r="L349" s="151"/>
      <c r="M349" s="156"/>
      <c r="T349" s="157"/>
      <c r="AT349" s="152" t="s">
        <v>154</v>
      </c>
      <c r="AU349" s="152" t="s">
        <v>82</v>
      </c>
      <c r="AV349" s="12" t="s">
        <v>82</v>
      </c>
      <c r="AW349" s="12" t="s">
        <v>30</v>
      </c>
      <c r="AX349" s="12" t="s">
        <v>73</v>
      </c>
      <c r="AY349" s="152" t="s">
        <v>147</v>
      </c>
    </row>
    <row r="350" spans="2:65" s="12" customFormat="1">
      <c r="B350" s="151"/>
      <c r="D350" s="145" t="s">
        <v>154</v>
      </c>
      <c r="E350" s="152" t="s">
        <v>1</v>
      </c>
      <c r="F350" s="153" t="s">
        <v>496</v>
      </c>
      <c r="H350" s="154">
        <v>122.2</v>
      </c>
      <c r="I350" s="155"/>
      <c r="L350" s="151"/>
      <c r="M350" s="156"/>
      <c r="T350" s="157"/>
      <c r="AT350" s="152" t="s">
        <v>154</v>
      </c>
      <c r="AU350" s="152" t="s">
        <v>82</v>
      </c>
      <c r="AV350" s="12" t="s">
        <v>82</v>
      </c>
      <c r="AW350" s="12" t="s">
        <v>30</v>
      </c>
      <c r="AX350" s="12" t="s">
        <v>73</v>
      </c>
      <c r="AY350" s="152" t="s">
        <v>147</v>
      </c>
    </row>
    <row r="351" spans="2:65" s="13" customFormat="1">
      <c r="B351" s="158"/>
      <c r="D351" s="145" t="s">
        <v>154</v>
      </c>
      <c r="E351" s="159" t="s">
        <v>1</v>
      </c>
      <c r="F351" s="160" t="s">
        <v>159</v>
      </c>
      <c r="H351" s="161">
        <v>300.75</v>
      </c>
      <c r="I351" s="162"/>
      <c r="L351" s="158"/>
      <c r="M351" s="163"/>
      <c r="T351" s="164"/>
      <c r="AT351" s="159" t="s">
        <v>154</v>
      </c>
      <c r="AU351" s="159" t="s">
        <v>82</v>
      </c>
      <c r="AV351" s="13" t="s">
        <v>152</v>
      </c>
      <c r="AW351" s="13" t="s">
        <v>30</v>
      </c>
      <c r="AX351" s="13" t="s">
        <v>80</v>
      </c>
      <c r="AY351" s="159" t="s">
        <v>147</v>
      </c>
    </row>
    <row r="352" spans="2:65" s="1" customFormat="1" ht="24.2" customHeight="1">
      <c r="B352" s="31"/>
      <c r="C352" s="130" t="s">
        <v>700</v>
      </c>
      <c r="D352" s="130" t="s">
        <v>148</v>
      </c>
      <c r="E352" s="131" t="s">
        <v>701</v>
      </c>
      <c r="F352" s="132" t="s">
        <v>702</v>
      </c>
      <c r="G352" s="133" t="s">
        <v>162</v>
      </c>
      <c r="H352" s="134">
        <v>297.05</v>
      </c>
      <c r="I352" s="135"/>
      <c r="J352" s="136">
        <f>ROUND(I352*H352,2)</f>
        <v>0</v>
      </c>
      <c r="K352" s="137"/>
      <c r="L352" s="31"/>
      <c r="M352" s="138" t="s">
        <v>1</v>
      </c>
      <c r="N352" s="139" t="s">
        <v>38</v>
      </c>
      <c r="P352" s="140">
        <f>O352*H352</f>
        <v>0</v>
      </c>
      <c r="Q352" s="140">
        <v>2.7999999999999998E-4</v>
      </c>
      <c r="R352" s="140">
        <f>Q352*H352</f>
        <v>8.3173999999999998E-2</v>
      </c>
      <c r="S352" s="140">
        <v>0</v>
      </c>
      <c r="T352" s="141">
        <f>S352*H352</f>
        <v>0</v>
      </c>
      <c r="AR352" s="142" t="s">
        <v>241</v>
      </c>
      <c r="AT352" s="142" t="s">
        <v>148</v>
      </c>
      <c r="AU352" s="142" t="s">
        <v>82</v>
      </c>
      <c r="AY352" s="16" t="s">
        <v>147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6" t="s">
        <v>80</v>
      </c>
      <c r="BK352" s="143">
        <f>ROUND(I352*H352,2)</f>
        <v>0</v>
      </c>
      <c r="BL352" s="16" t="s">
        <v>241</v>
      </c>
      <c r="BM352" s="142" t="s">
        <v>703</v>
      </c>
    </row>
    <row r="353" spans="2:51" s="12" customFormat="1">
      <c r="B353" s="151"/>
      <c r="D353" s="145" t="s">
        <v>154</v>
      </c>
      <c r="E353" s="152" t="s">
        <v>1</v>
      </c>
      <c r="F353" s="153" t="s">
        <v>679</v>
      </c>
      <c r="H353" s="154">
        <v>55.25</v>
      </c>
      <c r="I353" s="155"/>
      <c r="L353" s="151"/>
      <c r="M353" s="156"/>
      <c r="T353" s="157"/>
      <c r="AT353" s="152" t="s">
        <v>154</v>
      </c>
      <c r="AU353" s="152" t="s">
        <v>82</v>
      </c>
      <c r="AV353" s="12" t="s">
        <v>82</v>
      </c>
      <c r="AW353" s="12" t="s">
        <v>30</v>
      </c>
      <c r="AX353" s="12" t="s">
        <v>73</v>
      </c>
      <c r="AY353" s="152" t="s">
        <v>147</v>
      </c>
    </row>
    <row r="354" spans="2:51" s="12" customFormat="1">
      <c r="B354" s="151"/>
      <c r="D354" s="145" t="s">
        <v>154</v>
      </c>
      <c r="E354" s="152" t="s">
        <v>1</v>
      </c>
      <c r="F354" s="153" t="s">
        <v>494</v>
      </c>
      <c r="H354" s="154">
        <v>241.8</v>
      </c>
      <c r="I354" s="155"/>
      <c r="L354" s="151"/>
      <c r="M354" s="156"/>
      <c r="T354" s="157"/>
      <c r="AT354" s="152" t="s">
        <v>154</v>
      </c>
      <c r="AU354" s="152" t="s">
        <v>82</v>
      </c>
      <c r="AV354" s="12" t="s">
        <v>82</v>
      </c>
      <c r="AW354" s="12" t="s">
        <v>30</v>
      </c>
      <c r="AX354" s="12" t="s">
        <v>73</v>
      </c>
      <c r="AY354" s="152" t="s">
        <v>147</v>
      </c>
    </row>
    <row r="355" spans="2:51" s="13" customFormat="1">
      <c r="B355" s="158"/>
      <c r="D355" s="145" t="s">
        <v>154</v>
      </c>
      <c r="E355" s="159" t="s">
        <v>1</v>
      </c>
      <c r="F355" s="160" t="s">
        <v>159</v>
      </c>
      <c r="H355" s="161">
        <v>297.05</v>
      </c>
      <c r="I355" s="162"/>
      <c r="L355" s="158"/>
      <c r="M355" s="176"/>
      <c r="N355" s="177"/>
      <c r="O355" s="177"/>
      <c r="P355" s="177"/>
      <c r="Q355" s="177"/>
      <c r="R355" s="177"/>
      <c r="S355" s="177"/>
      <c r="T355" s="178"/>
      <c r="AT355" s="159" t="s">
        <v>154</v>
      </c>
      <c r="AU355" s="159" t="s">
        <v>82</v>
      </c>
      <c r="AV355" s="13" t="s">
        <v>152</v>
      </c>
      <c r="AW355" s="13" t="s">
        <v>30</v>
      </c>
      <c r="AX355" s="13" t="s">
        <v>80</v>
      </c>
      <c r="AY355" s="159" t="s">
        <v>147</v>
      </c>
    </row>
    <row r="356" spans="2:51" s="1" customFormat="1" ht="6.95" customHeight="1">
      <c r="B356" s="43"/>
      <c r="C356" s="44"/>
      <c r="D356" s="44"/>
      <c r="E356" s="44"/>
      <c r="F356" s="44"/>
      <c r="G356" s="44"/>
      <c r="H356" s="44"/>
      <c r="I356" s="44"/>
      <c r="J356" s="44"/>
      <c r="K356" s="44"/>
      <c r="L356" s="31"/>
    </row>
  </sheetData>
  <sheetProtection algorithmName="SHA-512" hashValue="e6EJk/8jhtiU2TFXnqKvl+wENxyfiMAoD+SvglXwdp8J5oM4Cq4HWQu9IErn15XzxBLA+hL39R67X/fU+e+aCQ==" saltValue="U5VT6p6KOLieUn6BswjHoK35a3teA8R1wY19a1HEzsoekZ7RxdOkgz6Ne3/FAUYqBwIdsTLCgK2HGWAyhYyvjA==" spinCount="100000" sheet="1" objects="1" scenarios="1" formatColumns="0" formatRows="0" autoFilter="0"/>
  <autoFilter ref="C134:K355" xr:uid="{00000000-0009-0000-0000-000008000000}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a5d7f9-634e-4190-ad62-0aab34d208ed" xsi:nil="true"/>
    <lcf76f155ced4ddcb4097134ff3c332f xmlns="70977f73-000e-41cd-ad15-63e1f3c9420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0D9717C177324692276E6315D82AED" ma:contentTypeVersion="13" ma:contentTypeDescription="Vytvoří nový dokument" ma:contentTypeScope="" ma:versionID="2616f4d0e97bc2b455642870d60ba045">
  <xsd:schema xmlns:xsd="http://www.w3.org/2001/XMLSchema" xmlns:xs="http://www.w3.org/2001/XMLSchema" xmlns:p="http://schemas.microsoft.com/office/2006/metadata/properties" xmlns:ns2="70977f73-000e-41cd-ad15-63e1f3c94203" xmlns:ns3="5ea5d7f9-634e-4190-ad62-0aab34d208ed" targetNamespace="http://schemas.microsoft.com/office/2006/metadata/properties" ma:root="true" ma:fieldsID="b0f8b24316be453720ff86bda27c083e" ns2:_="" ns3:_="">
    <xsd:import namespace="70977f73-000e-41cd-ad15-63e1f3c94203"/>
    <xsd:import namespace="5ea5d7f9-634e-4190-ad62-0aab34d208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977f73-000e-41cd-ad15-63e1f3c942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775a0b2-5ea9-4a67-8c2e-b358150ad1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5d7f9-634e-4190-ad62-0aab34d208e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311f148-6a46-4b5f-81d6-09ce88cd48b9}" ma:internalName="TaxCatchAll" ma:showField="CatchAllData" ma:web="5ea5d7f9-634e-4190-ad62-0aab34d208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E44DAC-B2C2-4AB0-B885-54CE797C9630}"/>
</file>

<file path=customXml/itemProps2.xml><?xml version="1.0" encoding="utf-8"?>
<ds:datastoreItem xmlns:ds="http://schemas.openxmlformats.org/officeDocument/2006/customXml" ds:itemID="{7423E397-673C-45C5-8A62-207FE52DF03C}"/>
</file>

<file path=customXml/itemProps3.xml><?xml version="1.0" encoding="utf-8"?>
<ds:datastoreItem xmlns:ds="http://schemas.openxmlformats.org/officeDocument/2006/customXml" ds:itemID="{40F7B659-E870-405C-AE7D-69865FA030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DESKTOP-O9OFJBS\Honova</dc:creator>
  <cp:keywords/>
  <dc:description/>
  <cp:lastModifiedBy>Játi, Richard</cp:lastModifiedBy>
  <cp:revision/>
  <dcterms:created xsi:type="dcterms:W3CDTF">2024-04-07T08:30:07Z</dcterms:created>
  <dcterms:modified xsi:type="dcterms:W3CDTF">2025-03-20T11:12:57Z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0x010100500D9717C177324692276E6315D82AED</vt:lpwstr>
  </property>
  <property fmtid="{D5CDD505-2E9C-101B-9397-08002B2CF9AE}" pid="3" name="MediaServiceImageTags">
    <vt:lpwstr/>
  </property>
</Properties>
</file>